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01" sheetId="3" r:id="rId3"/>
    <sheet name="SO 02" sheetId="4" r:id="rId4"/>
    <sheet name="SO 03" sheetId="5" r:id="rId5"/>
    <sheet name="SO 04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<sst xmlns="http://schemas.openxmlformats.org/spreadsheetml/2006/main" count="3616" uniqueCount="759">
  <si>
    <t>Aspe</t>
  </si>
  <si>
    <t>Rekapitulace ceny</t>
  </si>
  <si>
    <t>S632000130</t>
  </si>
  <si>
    <t>Výstavba PZS se závorami P766 v km 68,493 na trati Domažlice - Planá</t>
  </si>
  <si>
    <t>ZŘ</t>
  </si>
  <si>
    <t>20230405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</si>
  <si>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</si>
  <si>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</si>
  <si>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</si>
  <si>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</si>
  <si>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</si>
  <si>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</si>
  <si>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</si>
  <si>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</si>
  <si>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</si>
  <si>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</si>
  <si>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01</t>
  </si>
  <si>
    <t>PZS v km 68,493 (P766)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</si>
  <si>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</si>
  <si>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</si>
  <si>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</si>
  <si>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</si>
  <si>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</si>
  <si>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</si>
  <si>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</si>
  <si>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</si>
  <si>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</si>
  <si>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</si>
  <si>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</si>
  <si>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</si>
  <si>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</si>
  <si>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</si>
  <si>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</si>
  <si>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</si>
  <si>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</si>
  <si>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</si>
  <si>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</si>
  <si>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</si>
  <si>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</si>
  <si>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</si>
  <si>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</si>
  <si>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</si>
  <si>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</si>
  <si>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</si>
  <si>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</si>
  <si>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</si>
  <si>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</si>
  <si>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</si>
  <si>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</si>
  <si>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</si>
  <si>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</si>
  <si>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</si>
  <si>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</si>
  <si>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</si>
  <si>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2022_OTSKP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</si>
  <si>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</si>
  <si>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</si>
  <si>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</si>
  <si>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</si>
  <si>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</si>
  <si>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</si>
  <si>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75B117</t>
  </si>
  <si>
    <t>VNITŘNÍ KABELOVÉ ROZVODY DO 20 KABELŮ - MONTÁŽ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</si>
  <si>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</si>
  <si>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</si>
  <si>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</si>
  <si>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</si>
  <si>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</si>
  <si>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</si>
  <si>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</si>
  <si>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R1</t>
  </si>
  <si>
    <t>BEZÚDRŽBOVÁ BATERIE 24 V/296AH - DODÁVKA</t>
  </si>
  <si>
    <t>R-položka</t>
  </si>
  <si>
    <t>Položka obsahuje dodání kompletní baterie podle typu včetně potřebného pomocného materiálu a jeho dopravy na místo určení</t>
  </si>
  <si>
    <t>6</t>
  </si>
  <si>
    <t>75B6T7</t>
  </si>
  <si>
    <t>BATERIE - MONTÁŽ</t>
  </si>
  <si>
    <t>7</t>
  </si>
  <si>
    <t>R2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</si>
  <si>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</si>
  <si>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</t>
  </si>
  <si>
    <t>8</t>
  </si>
  <si>
    <t>75D117</t>
  </si>
  <si>
    <t>SKŘÍŇ LOGIKY RELÉOVÉHO PŘEJEZDOVÉHO ZABEZPEČOVACÍHO ZAŘÍZENÍ - MONTÁŽ</t>
  </si>
  <si>
    <t>9</t>
  </si>
  <si>
    <t>75IEC2</t>
  </si>
  <si>
    <t>VENKOVNÍ TELEFONNÍ OBJEKT NA ZDI</t>
  </si>
  <si>
    <t>10</t>
  </si>
  <si>
    <t>75IECX</t>
  </si>
  <si>
    <t>VENKOVNÍ TELEFONNÍ OBJEKT - MONTÁŽ</t>
  </si>
  <si>
    <t>11</t>
  </si>
  <si>
    <t>R3</t>
  </si>
  <si>
    <t>Skříňka místního ovládání - dodávka</t>
  </si>
  <si>
    <t>Výkaz výměr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</si>
  <si>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</si>
  <si>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12</t>
  </si>
  <si>
    <t>R4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</si>
  <si>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</si>
  <si>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</si>
  <si>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13</t>
  </si>
  <si>
    <t>R5</t>
  </si>
  <si>
    <t>Elektronické záznamové zařízení - dodávka</t>
  </si>
  <si>
    <t>Dodávka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</si>
  <si>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14</t>
  </si>
  <si>
    <t>R6</t>
  </si>
  <si>
    <t>Elektronické záznamové zařízení - montáž</t>
  </si>
  <si>
    <t>Položka zahrnuje veškéré práce spojené s montáží zařízení určeného položkou. Montáž zařízení se měří  v kusech (ks).Položka obsahuje všechny náklady na montáž zařízení  se všemi pomocnými a doplňujícími pracemi a součástmi.</t>
  </si>
  <si>
    <t>15</t>
  </si>
  <si>
    <t>R7</t>
  </si>
  <si>
    <t>VÝSTRAŽNÍK SE ZÁVOROU, 1 SKŘÍŇ - DODÁVKA</t>
  </si>
  <si>
    <t>Položka obsahuje dodávka výstražníku se závorou 1 skříň podle jeho typu a potřebného pomocného materiálu a dopravy do staveništního skladu, včetně DZ A32a</t>
  </si>
  <si>
    <t>16</t>
  </si>
  <si>
    <t>75D217</t>
  </si>
  <si>
    <t>VÝSTRAŽNÍK SE ZÁVOROU, 1 SKŘÍŇ - MONTÁŽ</t>
  </si>
  <si>
    <t>17</t>
  </si>
  <si>
    <t>75D221</t>
  </si>
  <si>
    <t>VÝSTRAŽNÍK BEZ ZÁVORY, 1 SKŘÍŇ - DODÁVKA</t>
  </si>
  <si>
    <t>R8</t>
  </si>
  <si>
    <t>MONTÁŽNÍ PLOŠINA K VÝSTRAŽNÍKU SE ZÁVOROU (dodávka i montáž)</t>
  </si>
  <si>
    <t>1. Položka obsahuje:  
 Komplet dodávku a montáž montážní plošiny vč. veškerého příslušenství   
2. Způsob měření:  
Udává se počet kusů kompletní konstrukce nebo práce.</t>
  </si>
  <si>
    <t>R9</t>
  </si>
  <si>
    <t>SNÍMAČ POČÍTAČE NÁPRAV - DODÁVKA</t>
  </si>
  <si>
    <t>Položka obsahuje kompletní dodávka snímače počítače náprav, potřebného pomocného materiálu a dopravy do staveništního skladu.</t>
  </si>
  <si>
    <t>18</t>
  </si>
  <si>
    <t>75D227</t>
  </si>
  <si>
    <t>VÝSTRAŽNÍK BEZ ZÁVORY, 1 SKŘÍŇ - MONTÁŽ</t>
  </si>
  <si>
    <t>19</t>
  </si>
  <si>
    <t>75D261</t>
  </si>
  <si>
    <t>PŘEJEZDNÍK - DODÁVKA</t>
  </si>
  <si>
    <t>20</t>
  </si>
  <si>
    <t>75D267</t>
  </si>
  <si>
    <t>PŘEJEZDNÍK - MONTÁŽ</t>
  </si>
  <si>
    <t>21</t>
  </si>
  <si>
    <t>75C721</t>
  </si>
  <si>
    <t>VZDÁLENOSTNÍ UPOZORNOVADLO, NEPROMĚNNÉ NÁVĚSTIDLO SE ZÁKLADEM - DODÁVKA</t>
  </si>
  <si>
    <t>22</t>
  </si>
  <si>
    <t>75C727</t>
  </si>
  <si>
    <t>VZDÁLENOSTNÍ UPOZORNOVADLO, NEPROMĚNNÉ NÁVĚSTIDLO SE ZÁKLADEM - MONTÁŽ</t>
  </si>
  <si>
    <t>23</t>
  </si>
  <si>
    <t>75C918</t>
  </si>
  <si>
    <t>SNÍMAČ POČÍTAČE NÁPRAV - DEMONTÁŽ</t>
  </si>
  <si>
    <t>24</t>
  </si>
  <si>
    <t>75C917</t>
  </si>
  <si>
    <t>SNÍMAČ POČÍTAČE NÁPRAV - MONTÁŽ</t>
  </si>
  <si>
    <t>25</t>
  </si>
  <si>
    <t>R10</t>
  </si>
  <si>
    <t>DODÁVKA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</si>
  <si>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</si>
  <si>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26</t>
  </si>
  <si>
    <t>R11</t>
  </si>
  <si>
    <t>MONTÁŽ PŘEPĚŤOVÉ OCHRANY PRO SNÍMACÍ BOD POČÍTAČE NÁPRAV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</si>
  <si>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</si>
  <si>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27</t>
  </si>
  <si>
    <t>R12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</si>
  <si>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</si>
  <si>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</si>
  <si>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28</t>
  </si>
  <si>
    <t>R13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</si>
  <si>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</si>
  <si>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</si>
  <si>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29</t>
  </si>
  <si>
    <t>75E117</t>
  </si>
  <si>
    <t>DOZOR PRACOVNÍKŮ PROVOZOVATELE PŘI PRÁCI NA ŽIVÉM ZAŘÍZENÍ</t>
  </si>
  <si>
    <t>HOD</t>
  </si>
  <si>
    <t>30</t>
  </si>
  <si>
    <t>75E197</t>
  </si>
  <si>
    <t>PŘÍPRAVA A CELKOVÉ ZKOUŠKY PŘEJEZDOVÉHO ZABEZPEČOVACÍHO ZAŘÍZENÍ PRO JEDNU KOLEJ</t>
  </si>
  <si>
    <t>31</t>
  </si>
  <si>
    <t>75E127</t>
  </si>
  <si>
    <t>CELKOVÁ PROHLÍDKA ZAŘÍZENÍ A VYHOTOVENÍ REVIZNÍ ZPRÁVY</t>
  </si>
  <si>
    <t>32</t>
  </si>
  <si>
    <t>75E1B7</t>
  </si>
  <si>
    <t>REGULACE A ZKOUŠENÍ ZABEZPEČOVACÍHO ZAŘÍZENÍ</t>
  </si>
  <si>
    <t>33</t>
  </si>
  <si>
    <t>74F323</t>
  </si>
  <si>
    <t>PROTOKOL UTZ</t>
  </si>
  <si>
    <t>34</t>
  </si>
  <si>
    <t>R14</t>
  </si>
  <si>
    <t>Přechodné dopravní značení - DODÁVKA A MONTÁŽ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</si>
  <si>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</si>
  <si>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35</t>
  </si>
  <si>
    <t>R15</t>
  </si>
  <si>
    <t>Realizační dokumentace</t>
  </si>
  <si>
    <t>Položka zahrnuje vypracování realizační dokumentace předmětného PS - komplet.</t>
  </si>
  <si>
    <t>Kabelizace</t>
  </si>
  <si>
    <t>36</t>
  </si>
  <si>
    <t>75A131</t>
  </si>
  <si>
    <t>KABEL METALICKÝ DVOUPLÁŠŤOVÝ DO 12 PÁRŮ - DODÁVKA</t>
  </si>
  <si>
    <t>KMPÁR</t>
  </si>
  <si>
    <t>37</t>
  </si>
  <si>
    <t>75A217</t>
  </si>
  <si>
    <t>ZATAŽENÍ A SPOJKOVÁNÍ KABELŮ DO 12 PÁRŮ - MONTÁŽ</t>
  </si>
  <si>
    <t>38</t>
  </si>
  <si>
    <t>742H12</t>
  </si>
  <si>
    <t>KABEL NN ČTYŘ- A PĚTIŽÍLOVÝ CU S PLASTOVOU IZOLACÍ OD 4 DO 16 MM2</t>
  </si>
  <si>
    <t>39</t>
  </si>
  <si>
    <t>742L12</t>
  </si>
  <si>
    <t>UKONČENÍ DVOU AŽ PĚTIŽÍLOVÉHO KABELU V ROZVADĚČI NEBO NA PŘÍSTROJI OD 4 DO 16 MM2</t>
  </si>
  <si>
    <t>40</t>
  </si>
  <si>
    <t>75I222</t>
  </si>
  <si>
    <t>KABEL ZEMNÍ DVOUPLÁŠŤOVÝ BEZ PANCÍŘE PRŮMĚRU ŽÍLY 0,8 MM DO 25XN</t>
  </si>
  <si>
    <t>KMČTYŘKA</t>
  </si>
  <si>
    <t>41</t>
  </si>
  <si>
    <t>75I22X</t>
  </si>
  <si>
    <t>KABEL ZEMNÍ DVOUPLÁŠŤOVÝ BEZ PANCÍŘE PRŮMĚRU ŽÍLY 0,8 MM - MONTÁŽ</t>
  </si>
  <si>
    <t>42</t>
  </si>
  <si>
    <t>75II11</t>
  </si>
  <si>
    <t>SPOJKA PRO CELOPLASTOVÉ KABELY BEZ PANCÍŘE DO 100 ŽIL</t>
  </si>
  <si>
    <t>43</t>
  </si>
  <si>
    <t>75II1X</t>
  </si>
  <si>
    <t>SPOJKA PRO CELOPLASTOVÉ KABELY BEZ PANCÍŘE - MONTÁŽ</t>
  </si>
  <si>
    <t>44</t>
  </si>
  <si>
    <t>701005</t>
  </si>
  <si>
    <t>VYHLEDÁVACÍ MARKER ZEMNÍ S MOŽNOSTÍ ZÁPISU</t>
  </si>
  <si>
    <t>45</t>
  </si>
  <si>
    <t>75IG61</t>
  </si>
  <si>
    <t>VEDENÍ UZEMŇOVACÍ V ZEMI Z FEZN DRÁTU DO 120 MM2</t>
  </si>
  <si>
    <t>46</t>
  </si>
  <si>
    <t>75IG6X</t>
  </si>
  <si>
    <t>VEDENÍ UZEMŇOVACÍ V ZEMI Z FEZN DRÁTU DO 120 MM2 - MONTÁŽ</t>
  </si>
  <si>
    <t>47</t>
  </si>
  <si>
    <t>75IG11</t>
  </si>
  <si>
    <t>TYČ UZEMŇOVACÍ</t>
  </si>
  <si>
    <t>48</t>
  </si>
  <si>
    <t>75IG1X</t>
  </si>
  <si>
    <t>TYČ UZEMŇOVACÍ - MONTÁŽ</t>
  </si>
  <si>
    <t>49</t>
  </si>
  <si>
    <t>75IE41</t>
  </si>
  <si>
    <t>SLOUPKOVÝ ROZVADĚČ DO 100 PÁRŮ</t>
  </si>
  <si>
    <t>R17</t>
  </si>
  <si>
    <t>MĚŘENÍ ZÁVĚREČNÉ DÁLKOVÝCH KABELŮ V JEDNOM SMĚRU V PLNÉM ROZSAHU BEZ PROVOZU</t>
  </si>
  <si>
    <t>ČTYŘKA</t>
  </si>
  <si>
    <t>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</t>
  </si>
  <si>
    <t>50</t>
  </si>
  <si>
    <t>75IE4X</t>
  </si>
  <si>
    <t>SLOUPKOVÝ ROZVADĚČ DO 100 PÁRŮ - MONTÁŽ</t>
  </si>
  <si>
    <t>51</t>
  </si>
  <si>
    <t>R16</t>
  </si>
  <si>
    <t>PLASTOVÁ ZEMNÍ KOMORA PRO ULOŽENÍ REZERVY</t>
  </si>
  <si>
    <t>Položka zahrnuje dodávku materiálu dle názvu položky</t>
  </si>
  <si>
    <t>52</t>
  </si>
  <si>
    <t>75ID1X</t>
  </si>
  <si>
    <t>PLASTOVÁ ZEMNÍ KOMORA PRO ULOŽENÍ REZERVY - MONTÁŽ</t>
  </si>
  <si>
    <t>53</t>
  </si>
  <si>
    <t>R18</t>
  </si>
  <si>
    <t>KONTROLNÍ MĚŘENÍ DÁLKOVÝCH KABELŮ V JEDNOM SMĚRU V PLNÉM ROZSAHU BEZ PROVOZU (stávající kabel 5XN)</t>
  </si>
  <si>
    <t>Trubky HDPE</t>
  </si>
  <si>
    <t>54</t>
  </si>
  <si>
    <t>75I911</t>
  </si>
  <si>
    <t>OPTOTRUBKA HDPE PRŮMĚRU DO 40 MM</t>
  </si>
  <si>
    <t>55</t>
  </si>
  <si>
    <t>75I91X</t>
  </si>
  <si>
    <t>OPTOTRUBKA HDPE - MONTÁŽ</t>
  </si>
  <si>
    <t>56</t>
  </si>
  <si>
    <t>75I962</t>
  </si>
  <si>
    <t>OPTOTRUBKA - KALIBRACE</t>
  </si>
  <si>
    <t>75IA11</t>
  </si>
  <si>
    <t>OPTOTRUBKOVÁ SPOJKA PRŮMĚRU DO 40 MM</t>
  </si>
  <si>
    <t>57</t>
  </si>
  <si>
    <t>75I961</t>
  </si>
  <si>
    <t>OPTOTRUBKA - HERMETIZACE ÚSEKU DO 2000 M</t>
  </si>
  <si>
    <t>ÚSEK</t>
  </si>
  <si>
    <t>58</t>
  </si>
  <si>
    <t>75IA1X</t>
  </si>
  <si>
    <t>OPTOTRUBKOVÁ SPOJKA - MONTÁŽ</t>
  </si>
  <si>
    <t>59</t>
  </si>
  <si>
    <t>75IA51</t>
  </si>
  <si>
    <t>OPTOTRUBKOVÁ KONCOVKA PRŮMĚRU DO 40 MM</t>
  </si>
  <si>
    <t>60</t>
  </si>
  <si>
    <t>75IA5X</t>
  </si>
  <si>
    <t>OPTOTRUBKOVÁ KONCOVKA - MONTÁŽ</t>
  </si>
  <si>
    <t>Zemní práce</t>
  </si>
  <si>
    <t>61</t>
  </si>
  <si>
    <t>R19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</si>
  <si>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</si>
  <si>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</si>
  <si>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</si>
  <si>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62</t>
  </si>
  <si>
    <t>709210</t>
  </si>
  <si>
    <t>KŘIŽOVATKA KABELOVÝCH VEDENÍ SE STÁVAJÍCÍ INŽENÝRSKOU SÍTÍ (KABELEM, POTRUBÍM APOD.)</t>
  </si>
  <si>
    <t>63</t>
  </si>
  <si>
    <t>R20</t>
  </si>
  <si>
    <t>POMOC PRÁCE ZŘÍZ NEBO ZAJIŠŤ OCHRANU INŽENÝRSKÝCH SÍTÍ</t>
  </si>
  <si>
    <t>KPL</t>
  </si>
  <si>
    <t>Zahrnuje veškeré náklady spojené s objednatelem požadovanými pracemi</t>
  </si>
  <si>
    <t>64</t>
  </si>
  <si>
    <t>R21</t>
  </si>
  <si>
    <t>HLOUBENÍ JAM ZAPAŽ I NEPAŽ TŘ. 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</si>
  <si>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</si>
  <si>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</t>
  </si>
  <si>
    <t>65</t>
  </si>
  <si>
    <t>R22</t>
  </si>
  <si>
    <t>HLOUBENÍ RÝH ŠÍŘ DO 2M 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</si>
  <si>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</si>
  <si>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66</t>
  </si>
  <si>
    <t>17411</t>
  </si>
  <si>
    <t>ZÁSYP JAM A RÝH ZEMINOU SE ZHUTNĚNÍM</t>
  </si>
  <si>
    <t>67</t>
  </si>
  <si>
    <t>702312</t>
  </si>
  <si>
    <t>ZAKRYTÍ KABELŮ VÝSTRAŽNOU FÓLIÍ ŠÍŘKY PŘES 20 DO 40 CM</t>
  </si>
  <si>
    <t>68</t>
  </si>
  <si>
    <t>14173</t>
  </si>
  <si>
    <t>PROTLAČOVÁNÍ POTRUBÍ Z PLAST HMOT DN DO 200MM</t>
  </si>
  <si>
    <t>69</t>
  </si>
  <si>
    <t>22695A</t>
  </si>
  <si>
    <t>VÝDŘEVA ZÁPOROVÉHO PAŽENÍ DOČASNÁ (PLOCHA)</t>
  </si>
  <si>
    <t>M2</t>
  </si>
  <si>
    <t>R25</t>
  </si>
  <si>
    <t>ULOŽENÍ KABELŮ DO KABELOVÉHO ŽLABU</t>
  </si>
  <si>
    <t>Položka zahrnuje komplet práce spojené s uložením kabelů a trubek HDPE do kabelového žlabu.</t>
  </si>
  <si>
    <t>R26</t>
  </si>
  <si>
    <t>KABELOVÁ CHRÁNIČKA ZEMNÍ DN PŘES 100 DO 200 MM</t>
  </si>
  <si>
    <t>Položka zahrnuje materiál dle názvu položky včetně montáže a uložení</t>
  </si>
  <si>
    <t>70</t>
  </si>
  <si>
    <t>R23</t>
  </si>
  <si>
    <t>KABELOVÝ ŽLAB ZEMNÍ VČETNĚ KRYTU (vyhovující požadavkům předpisu SŽ S4, příloha č.26 bod.5)</t>
  </si>
  <si>
    <t>Položka zahrnuje materiál dle názvu položky, kompletní montáž, rozměření, upevnění, řezání, spojování apod., veškerý spojovací a montážní materiál vč. upevňovacího materiálu ( držáky apod.), pomocné mechanismy</t>
  </si>
  <si>
    <t>71</t>
  </si>
  <si>
    <t>R24</t>
  </si>
  <si>
    <t>KABELOVÝ ŽLAB ZEMNÍ VČETNĚ KRYTU SVĚTLÉ ŠÍŘKY PŘES 120 DO 250 MM</t>
  </si>
  <si>
    <t>72</t>
  </si>
  <si>
    <t>18210</t>
  </si>
  <si>
    <t>ÚPRAVA POVRCHŮ SROVNÁNÍM ÚZEMÍ</t>
  </si>
  <si>
    <t>73</t>
  </si>
  <si>
    <t>111204</t>
  </si>
  <si>
    <t>ODSTRANĚNÍ KŘOVIN S ODVOZEM DO 5KM</t>
  </si>
  <si>
    <t>R27</t>
  </si>
  <si>
    <t>OSTATNÍ POŽADAVKY - ZEMĚMĚŘIČSKÁ MĚŘENÍ</t>
  </si>
  <si>
    <t>Zahrnuje veškeré náklady spojené s požadovanými pracemi ( dle názvu položky)</t>
  </si>
  <si>
    <t>Demontáže</t>
  </si>
  <si>
    <t>74</t>
  </si>
  <si>
    <t>R28</t>
  </si>
  <si>
    <t>PŘEDVĚSTNÍK N - TROJÚHELNÍKOVÝ ŠTÍT - DEMONTÁŽ</t>
  </si>
  <si>
    <t>Položka obsahuje demontáž zařízení dle názvu položky se všemi pomocnými a doplňujícími pracemi a součástmi, případné použití mechanizmů, včetně dopravy z místa demontáže do skladu, naložení vybouraného materiálu na dopravní prostředek, odvoz vybouraného materiálu do skladu nebo na likvidaci.</t>
  </si>
  <si>
    <t>R30</t>
  </si>
  <si>
    <t>VÝSTRAŽNÝ KŘÍŽ - DEMONTÁŽ</t>
  </si>
  <si>
    <t>Položka obsahuje demontáž stávajícího výstražného kříže všemi pomocnými a doplňujícími pracemi a součástmi, případné použití mechanizmů, včetně dopravy z místa demontáže do skladu, naložení vybouraného materiálu na dopravní prostředek, odvoz vybouraného materiálu do skladu nebo na likvidaci.</t>
  </si>
  <si>
    <t>75</t>
  </si>
  <si>
    <t>R29</t>
  </si>
  <si>
    <t>RYCHLOSTNÍK N - TABULE - DEMONTÁŽ</t>
  </si>
  <si>
    <t>D.2.1.3</t>
  </si>
  <si>
    <t>Železniční přejezdy</t>
  </si>
  <si>
    <t xml:space="preserve">  SO 01</t>
  </si>
  <si>
    <t>Přejezd v km 68,493 (P766)</t>
  </si>
  <si>
    <t>SO 01</t>
  </si>
  <si>
    <t>0</t>
  </si>
  <si>
    <t>Všeobecné položky</t>
  </si>
  <si>
    <t>015113</t>
  </si>
  <si>
    <t>POPLATKY ZA LIKVIDACI ODPADŮ NEKONTAMINOVANÝCH - 17 05 04 VYTĚŽENÉ ZEMINY A HORNINY - III. TŘÍDA TĚŽITELNOSTI</t>
  </si>
  <si>
    <t>T</t>
  </si>
  <si>
    <t>015130</t>
  </si>
  <si>
    <t>POPLATKY ZA LIKVIDACI ODPADŮ NEKONTAMINOVANÝCH - 17 03 02 VYBOURANÝ ASFALTOVÝ BETON BEZ DEHTU</t>
  </si>
  <si>
    <t>015140</t>
  </si>
  <si>
    <t>POPLATKY ZA LIKVIDACI ODPADŮ NEKONTAMINOVANÝCH - 17 01 01 BETON Z DEMOLIC OBJEKTŮ, ZÁKLADŮ TV</t>
  </si>
  <si>
    <t>015150</t>
  </si>
  <si>
    <t>POPLATKY ZA LIKVIDACI ODPADŮ NEKONTAMINOVANÝCH - 17 05 08 ŠTĚRK Z KOLEJIŠTĚ (ODPAD PO RECYKLACI)</t>
  </si>
  <si>
    <t>015160</t>
  </si>
  <si>
    <t>POPLATKY ZA LIKVIDACI ODPADŮ NEKONTAMINOVANÝCH - 02 01 03 SMÝCENÉ STROMY A KEŘE</t>
  </si>
  <si>
    <t>50x12x0,10</t>
  </si>
  <si>
    <t>015250</t>
  </si>
  <si>
    <t>POPLATKY ZA LIKVIDACI ODPADŮ NEKONTAMINOVANÝCH - 17 02 03 POLYETYLÉNOVÉ PODLOŽKY (ŽEL. SVRŠEK)</t>
  </si>
  <si>
    <t>42,058/0,6*2*0,00009</t>
  </si>
  <si>
    <t>015260</t>
  </si>
  <si>
    <t>POPLATKY ZA LIKVIDACI ODPADŮ NEKONTAMINOVANÝCH - 07 02 99 PRYŽOVÉ PODLOŽKY (ŽEL. SVRŠEK)</t>
  </si>
  <si>
    <t>42,058/0,6*2*0,00018</t>
  </si>
  <si>
    <t>015330</t>
  </si>
  <si>
    <t>POPLATKY ZA LIKVIDACI ODPADŮ NEKONTAMINOVANÝCH - 17 05 04 KAMENNÁ SUŤ</t>
  </si>
  <si>
    <t>015520</t>
  </si>
  <si>
    <t>POPLATKY ZA LIKVIDACI ODPADŮ NEBEZPEČNÝCH - 17 02 04* ŽELEZNIČNÍ PRAŽCE DŘEVĚNÉ</t>
  </si>
  <si>
    <t>42,058/0,6*0,102</t>
  </si>
  <si>
    <t>111203</t>
  </si>
  <si>
    <t>ODSTRANĚNÍ KŘOVIN S ODVOZEM DO 3KM</t>
  </si>
  <si>
    <t>50 x 12 m odhad</t>
  </si>
  <si>
    <t>113747</t>
  </si>
  <si>
    <t>FRÉZOVÁNÍ ZPEVNĚNÝCH PLOCH ASFALTOVÝCH TL. DO 120MM</t>
  </si>
  <si>
    <t>180+30 m2</t>
  </si>
  <si>
    <t>113138</t>
  </si>
  <si>
    <t>ODSTRANĚNÍ KRYTU ZPEVNĚNÝCH PLOCH S ASFALT POJIVEM, ODVOZ DO 20KM</t>
  </si>
  <si>
    <t>(14+30)x0,20m</t>
  </si>
  <si>
    <t>113328</t>
  </si>
  <si>
    <t>ODSTRAN PODKL ZPEVNĚNÝCH PLOCH Z KAMENIVA NESTMEL, ODVOZ DO 20KM</t>
  </si>
  <si>
    <t>(14+30)x0,50m</t>
  </si>
  <si>
    <t>121108</t>
  </si>
  <si>
    <t>SEJMUTÍ ORNICE NEBO LESNÍ PŮDY S ODVOZEM DO 20KM</t>
  </si>
  <si>
    <t>v rozsahu zeleně (příkop apod.)</t>
  </si>
  <si>
    <t>241x1,5</t>
  </si>
  <si>
    <t>123938</t>
  </si>
  <si>
    <t>ODKOP PRO SPOD STAVBU SILNIC A ŽELEZNIC TŘ. III, ODVOZ DO 20KM</t>
  </si>
  <si>
    <t>zem.pl.42,058x6,40x0,20+22x6,40x0,40 zesil.vrstva+90m3 příkopy a svahy+6m3 gabion</t>
  </si>
  <si>
    <t>12933</t>
  </si>
  <si>
    <t>ČIŠTĚNÍ PŘÍKOPŮ OD NÁNOSU PŘES 0,50M3/M</t>
  </si>
  <si>
    <t>15+10+10m</t>
  </si>
  <si>
    <t>132938</t>
  </si>
  <si>
    <t>HLOUBENÍ RÝH ŠÍŘ DO 2M PAŽ I NEPAŽ TŘ. III, ODVOZ DO 20KM</t>
  </si>
  <si>
    <t>trativody+svodná potrubí</t>
  </si>
  <si>
    <t>25x0,60x1,0+(3+6)x1,0x1,0</t>
  </si>
  <si>
    <t>133938</t>
  </si>
  <si>
    <t>HLOUBENÍ ŠACHET ZAPAŽ I NEPAŽ TŘ. III, ODVOZ DO 20KM</t>
  </si>
  <si>
    <t>3x0,70</t>
  </si>
  <si>
    <t>25x0,60x1,0+(3+6)x1,0x1,0+3*0,70</t>
  </si>
  <si>
    <t>18120</t>
  </si>
  <si>
    <t>ÚPRAVA PLÁNĚ SE ZHUTNĚNÍM V HORNINĚ TŘ. II</t>
  </si>
  <si>
    <t>6,40*42,058</t>
  </si>
  <si>
    <t>18243</t>
  </si>
  <si>
    <t>ZALOŽENÍ TRÁVNÍKU HYDROOSEVEM NA HLUŠINU</t>
  </si>
  <si>
    <t>241x1,5+625m2(po ZS,odhad)</t>
  </si>
  <si>
    <t>18461</t>
  </si>
  <si>
    <t>MULČOVÁNÍ</t>
  </si>
  <si>
    <t>odhad</t>
  </si>
  <si>
    <t>18600</t>
  </si>
  <si>
    <t>ZALÉVÁNÍ VODOU</t>
  </si>
  <si>
    <t>Základy</t>
  </si>
  <si>
    <t>21197</t>
  </si>
  <si>
    <t>OPLÁŠTĚNÍ ODVODŇOVACÍCH ŽEBER Z GEOTEXTILIE</t>
  </si>
  <si>
    <t>0,6x1,0x2x25m</t>
  </si>
  <si>
    <t>212637</t>
  </si>
  <si>
    <t>TRATIVODY KOMPL Z TRUB Z PLAST HM DN DO 150MM, RÝHA TŘ III</t>
  </si>
  <si>
    <t>trativod v ZKPP + trativod za rubem gabionu vč.výústního objektu dle VL</t>
  </si>
  <si>
    <t>25+8m</t>
  </si>
  <si>
    <t>Svislé konstrukce (a kompletní)</t>
  </si>
  <si>
    <t>3272A8</t>
  </si>
  <si>
    <t>ZDI OPĚR, ZÁRUB, NÁBŘEŽ Z GABIONŮ RUČNĚ ROVNANÝCH, DRÁT O4,0MM, POVRCHOVÁ ÚPRAVA Zn + Al + PVC</t>
  </si>
  <si>
    <t>gabion-zpevnění paty svahu, vč.drenážní vrstvy</t>
  </si>
  <si>
    <t>šxvxd= 1,0x1,0x6,0</t>
  </si>
  <si>
    <t>Vodorovné konstrukce</t>
  </si>
  <si>
    <t>45152</t>
  </si>
  <si>
    <t>PODKLADNÍ A VÝPLŇOVÉ VRSTVY Z KAMENIVA DRCENÉHO</t>
  </si>
  <si>
    <t>podklad pod dlažbu, plocha * výška vrstvy 10cm*vliv sklonu: (26+14+4)*0,10*1,5</t>
  </si>
  <si>
    <t>465512</t>
  </si>
  <si>
    <t>DLAŽBY Z LOMOVÉHO KAMENE NA MC</t>
  </si>
  <si>
    <t>dlažba tl. 200mm do betonu C30/37 tl. 100mm</t>
  </si>
  <si>
    <t>zpevněný povrch drážního příkopu u zatrubnění a výtok od svod.potrubí vč.příkopu* výška dlažby*vliv sklonu: (26+14+4)*0,30*1,5</t>
  </si>
  <si>
    <t>Komunikace</t>
  </si>
  <si>
    <t>501101</t>
  </si>
  <si>
    <t>ZŘÍZENÍ KONSTRUKČNÍ VRSTVY TĚLESA ŽELEZNIČNÍHO SPODKU ZE ŠTĚRKODRTI NOVÉ</t>
  </si>
  <si>
    <t>42,058x6,40x0,2</t>
  </si>
  <si>
    <t>562101</t>
  </si>
  <si>
    <t>VOZOVKOVÉ VRSTVY Z MATERIÁLŮ STABIL CEMENTEM TŘ I</t>
  </si>
  <si>
    <t>22x6,40x0,40m</t>
  </si>
  <si>
    <t>512550</t>
  </si>
  <si>
    <t>KOLEJOVÉ LOŽE - ZŘÍZENÍ Z KAMENIVA HRUBÉHO DRCENÉHO (ŠTĚRK)</t>
  </si>
  <si>
    <t>42,058x2,46</t>
  </si>
  <si>
    <t>513550</t>
  </si>
  <si>
    <t>KOLEJOVÉ LOŽE - DOPLNĚNÍ Z KAMENIVA HRUBÉHO DRCENÉHO (ŠTĚRK)</t>
  </si>
  <si>
    <t>20x2,46x0,10</t>
  </si>
  <si>
    <t>528331</t>
  </si>
  <si>
    <t>KOLEJ 49 E1, ROZD. "U", BEZSTYKOVÁ, PR. BET. PODKLADNICOVÝ, UP. TUHÉ</t>
  </si>
  <si>
    <t>vč.řezání kolejnic jako úprava styčných ploch před svařováním vč.úpravy délky a to i stávajících kolejnic</t>
  </si>
  <si>
    <t>42,058 m nová</t>
  </si>
  <si>
    <t>542121</t>
  </si>
  <si>
    <t>SMĚROVÉ A VÝŠKOVÉ VYROVNÁNÍ KOLEJE NA PRAŽCÍCH BETONOVÝCH DO 0,05 M</t>
  </si>
  <si>
    <t>62,058m celkem</t>
  </si>
  <si>
    <t>545121</t>
  </si>
  <si>
    <t>SVAR KOLEJNIC (STEJNÉHO TVARU) 49 E1, T JEDNOTLIVĚ</t>
  </si>
  <si>
    <t>6ks</t>
  </si>
  <si>
    <t>56333</t>
  </si>
  <si>
    <t>VOZOVKOVÉ VRSTVY ZE ŠTĚRKODRTI TL. DO 150MM</t>
  </si>
  <si>
    <t>2x30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</si>
  <si>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</si>
  <si>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56930</t>
  </si>
  <si>
    <t>ZPEVNĚNÍ KRAJNIC ZE ŠTĚRKODRTI</t>
  </si>
  <si>
    <t>drážní stezky ze štěrkodrti tl.nad 50mm</t>
  </si>
  <si>
    <t>22x2x0,80</t>
  </si>
  <si>
    <t>56932</t>
  </si>
  <si>
    <t>ZPEVNĚNÍ KRAJNIC ZE ŠTĚRKODRTI TL. DO 100MM</t>
  </si>
  <si>
    <t>drážní stezky ze štěrkodrti tl.do 50mm</t>
  </si>
  <si>
    <t>(42,058-22)x2x0,8</t>
  </si>
  <si>
    <t>56963</t>
  </si>
  <si>
    <t>ZPEVNĚNÍ KRAJNIC Z RECYKLOVANÉHO MATERIÁLU TL DO 150MM</t>
  </si>
  <si>
    <t>16+14+5+5</t>
  </si>
  <si>
    <t>572123</t>
  </si>
  <si>
    <t>INFILTRAČNÍ POSTŘIK Z EMULZE DO 1,0KG/M2</t>
  </si>
  <si>
    <t>postřik infiltrační z kat.emulze</t>
  </si>
  <si>
    <t>30m2</t>
  </si>
  <si>
    <t>572214</t>
  </si>
  <si>
    <t>SPOJOVACÍ POSTŘIK Z MODIFIK EMULZE DO 0,5KG/M2</t>
  </si>
  <si>
    <t>(30+180+30)x3</t>
  </si>
  <si>
    <t>576411</t>
  </si>
  <si>
    <t>POSYP KAMENIVEM OBALOVANÝM 2KG/M2</t>
  </si>
  <si>
    <t>posyp předobalené kamenivo fr.2/4mm, 3,0kg/m2</t>
  </si>
  <si>
    <t>574A34</t>
  </si>
  <si>
    <t>ASFALTOVÝ BETON PRO OBRUSNÉ VRSTVY ACO 11+, 11S TL. 40MM</t>
  </si>
  <si>
    <t>SMA 11S PMB 45/80-60</t>
  </si>
  <si>
    <t>(30+180+30)</t>
  </si>
  <si>
    <t>574C66</t>
  </si>
  <si>
    <t>ASFALTOVÝ BETON PRO LOŽNÍ VRSTVY ACL 16+, 16S TL. 70MM</t>
  </si>
  <si>
    <t>ACL 16S PMB 25/55-60</t>
  </si>
  <si>
    <t>574E56</t>
  </si>
  <si>
    <t>ASFALTOVÝ BETON PRO PODKLADNÍ VRSTVY ACP 16+, 16S TL. 60MM</t>
  </si>
  <si>
    <t>ACP 16+ 50/70</t>
  </si>
  <si>
    <t>574E66</t>
  </si>
  <si>
    <t>ASFALTOVÝ BETON PRO PODKLADNÍ VRSTVY ACP 16+, 16S TL. 70MM</t>
  </si>
  <si>
    <t>542312</t>
  </si>
  <si>
    <t>NÁSLEDNÁ ÚPRAVA SMĚROVÉHO A VÝŠKOVÉHO USPOŘÁDÁNÍ KOLEJE - PRAŽCE BETONOVÉ</t>
  </si>
  <si>
    <t>Trubní vedení</t>
  </si>
  <si>
    <t>87445</t>
  </si>
  <si>
    <t>POTRUBÍ Z TRUB PLASTOVÝCH ODPADNÍCH DN DO 300MM</t>
  </si>
  <si>
    <t>3+6+3m svodné potrubí</t>
  </si>
  <si>
    <t>894846</t>
  </si>
  <si>
    <t>ŠACHTY KANALIZAČNÍ PLASTOVÉ D 400MM</t>
  </si>
  <si>
    <t>3ks</t>
  </si>
  <si>
    <t>Ostatní konstrukce a práce</t>
  </si>
  <si>
    <t>9113C1</t>
  </si>
  <si>
    <t>SVODIDLO OCEL SILNIČ JEDNOSTR, ÚROVEŇ ZADRŽ H2 - DODÁVKA A MONTÁŽ</t>
  </si>
  <si>
    <t>2x16m</t>
  </si>
  <si>
    <t>912282</t>
  </si>
  <si>
    <t>SMĚROVÉ SLOUPKY Z PLAST HMOT - DEMONTÁŽ A ZPĚTNÁ MONTÁŽ</t>
  </si>
  <si>
    <t>4ks</t>
  </si>
  <si>
    <t>914141</t>
  </si>
  <si>
    <t>DOPRAV ZNAČ ZÁKL VEL OCEL FÓLIE TŘ 3 - DODÁVKA A MONT</t>
  </si>
  <si>
    <t>na stávající sloupek</t>
  </si>
  <si>
    <t>2ks A29, 2ks A32a</t>
  </si>
  <si>
    <t>914143</t>
  </si>
  <si>
    <t>DOPRAV ZNAČ ZÁKL VEL OCEL FÓLIE TŘ 3 - DEMONTÁŽ</t>
  </si>
  <si>
    <t>ze stávajícího sloupku</t>
  </si>
  <si>
    <t>915111</t>
  </si>
  <si>
    <t>VODOROVNÉ DOPRAVNÍ ZNAČENÍ BARVOU HLADKÉ - DODÁVKA A POKLÁDKA</t>
  </si>
  <si>
    <t>V4: 87+97m2, V1a:90m2</t>
  </si>
  <si>
    <t>919114</t>
  </si>
  <si>
    <t>ŘEZÁNÍ ASFALTOVÉHO KRYTU VOZOVEK TL DO 200MM</t>
  </si>
  <si>
    <t>4*8m</t>
  </si>
  <si>
    <t>921112</t>
  </si>
  <si>
    <t>ŽELEZNIČNÍ PŘEJEZD CELOPRYŽOVÝ NA BETONOVÝCH PRAŽCÍCH</t>
  </si>
  <si>
    <t>10,80x3,38 m2</t>
  </si>
  <si>
    <t>921910</t>
  </si>
  <si>
    <t>PRAHOVÁ VPUSŤ</t>
  </si>
  <si>
    <t>7x1,50m</t>
  </si>
  <si>
    <t>921930</t>
  </si>
  <si>
    <t>ANTIKOROZNÍ PROVEDENÍ UPEVŇOVADEL A JINÉHO DROBNÉHO KOLEJIVA</t>
  </si>
  <si>
    <t>16m</t>
  </si>
  <si>
    <t>923941</t>
  </si>
  <si>
    <t>ZAJIŠŤOVACÍ ZNAČKA KONZOLOVÁ (K) VČETNĚ OCELOVÉHO SLOUPKU</t>
  </si>
  <si>
    <t>12ks</t>
  </si>
  <si>
    <t>931317</t>
  </si>
  <si>
    <t>TĚSNĚNÍ DILATAČ SPAR ASF ZÁLIVKOU PRŮŘ DO 1000MM2</t>
  </si>
  <si>
    <t>2x8,0+4x15,0</t>
  </si>
  <si>
    <t>935232</t>
  </si>
  <si>
    <t>PŘÍKOPOVÉ ŽLABY Z BETON TVÁRNIC ŠÍŘ DO 1200MM DO BETONU TL 100MM</t>
  </si>
  <si>
    <t>příkopy zpevněné bet.tvárnicemi, úprava před gabionem</t>
  </si>
  <si>
    <t>6m</t>
  </si>
  <si>
    <t>965010</t>
  </si>
  <si>
    <t>Odstranění kolejového lože a drážních stezek</t>
  </si>
  <si>
    <t>965021</t>
  </si>
  <si>
    <t>ODSTRANĚNÍ KOLEJOVÉHO LOŽE A DRÁŽNÍCH STEZEK - ODVOZ NA SKLÁDKU</t>
  </si>
  <si>
    <t>M3KM</t>
  </si>
  <si>
    <t>42,058x2,46x20</t>
  </si>
  <si>
    <t>965124</t>
  </si>
  <si>
    <t>Demontáž koleje na dřevěných pražcích rozebráním do součástí</t>
  </si>
  <si>
    <t>42,058m</t>
  </si>
  <si>
    <t>965116</t>
  </si>
  <si>
    <t>DEMONTÁŽ KOLEJE NA BETONOVÝCH PRAŽCÍCH - ODVOZ ROZEBRANÝCH SOUČÁSTÍ (Z MÍSTA DEMONTÁŽE NEBO Z MONTÁŽNÍ ZÁKLADNY) K LIKVIDACI</t>
  </si>
  <si>
    <t>tkm</t>
  </si>
  <si>
    <t>70ksx0,105x20</t>
  </si>
  <si>
    <t>965321</t>
  </si>
  <si>
    <t>Rozebrání přejezdu, přechodu ostatních</t>
  </si>
  <si>
    <t>stáv.přejezd 12x3,50</t>
  </si>
  <si>
    <t>965322</t>
  </si>
  <si>
    <t>ROZEBRÁNÍ PŘEJEZDU, PŘECHODU OSTATNÍCH - ODVOZ (NA LIKVIDACI ODPADŮ NEBO JINÉ URČENÉ MÍSTO)</t>
  </si>
  <si>
    <t>stáv.přejezd 12x3,50x0,20x2t/m3x20km</t>
  </si>
  <si>
    <t>965851</t>
  </si>
  <si>
    <t>Demontáž zajišťovací značky</t>
  </si>
  <si>
    <t>7ks</t>
  </si>
  <si>
    <t>965852</t>
  </si>
  <si>
    <t>Demontáž zajišťovací značky - odvoz (na likvidaci odpadů nebo jiné určené místo)</t>
  </si>
  <si>
    <t>0,062x7x20km</t>
  </si>
  <si>
    <t>966118</t>
  </si>
  <si>
    <t>BOURÁNÍ KONSTRUKCÍ Z BETON DÍLCŮ S ODVOZEM DO 20KM</t>
  </si>
  <si>
    <t>drobné objekty v kolejišti 2,5m3</t>
  </si>
  <si>
    <t xml:space="preserve">  SO 02</t>
  </si>
  <si>
    <t>Zrušení přejezdu v km 68,615 (P767)</t>
  </si>
  <si>
    <t>SO 02</t>
  </si>
  <si>
    <t>123931</t>
  </si>
  <si>
    <t>ODKOP PRO SPOD STAVBU SILNIC A ŽELEZNIC TŘ. III, ODVOZ DO 1KM</t>
  </si>
  <si>
    <t>(8,63x7,90+7,78x4,58m2) x 1,0m x 30% příkopy a svahy, zemní val na místě</t>
  </si>
  <si>
    <t>(8,63x7,90+7,78x4,58m2) x 1,0m x 70% odvoz do 20 km, přebytek</t>
  </si>
  <si>
    <t>pol.2 x 1,5m příkopy a svahy</t>
  </si>
  <si>
    <t>úprava po vyjmutí přejezdových panelů</t>
  </si>
  <si>
    <t>25mx2,46x0,10</t>
  </si>
  <si>
    <t>25m</t>
  </si>
  <si>
    <t>965311</t>
  </si>
  <si>
    <t>Rozebrání přejezdu, přechodu z dílců</t>
  </si>
  <si>
    <t>vyjmutí stávajících přejezdových panelů</t>
  </si>
  <si>
    <t>odhad 6,0 x 4</t>
  </si>
  <si>
    <t>965312</t>
  </si>
  <si>
    <t>Rozebrání přejezdu, přechodu z dílců - odvoz (na likvidaci odpadů nebo jiné určené místo)</t>
  </si>
  <si>
    <t>odvoz stávajících přejezdových panelů</t>
  </si>
  <si>
    <t>do 20km, plocha x tloušťkax 2t/m3 x vzdálenost = 6,0 x 4 x 0,20 x 2 x 20km</t>
  </si>
  <si>
    <t>dmtž A32a, 2ks, vč. sloupku</t>
  </si>
  <si>
    <t>0,062x2x20km</t>
  </si>
  <si>
    <t>D.2.1.8</t>
  </si>
  <si>
    <t>Pozemní komunikace</t>
  </si>
  <si>
    <t xml:space="preserve">  SO 03</t>
  </si>
  <si>
    <t>Náhradní komunikace</t>
  </si>
  <si>
    <t>SO 03</t>
  </si>
  <si>
    <t>0.8333</t>
  </si>
  <si>
    <t>100x4m2 odhad</t>
  </si>
  <si>
    <t>75x4x0,20m, stávající polní sjezd</t>
  </si>
  <si>
    <t>75x4x0,30m, stávající polní sjezd</t>
  </si>
  <si>
    <t>(1020+105+629)x0,20</t>
  </si>
  <si>
    <t>173103</t>
  </si>
  <si>
    <t>ZEMNÍ KRAJNICE A DOSYPÁVKY SE ZHUT DO 100% PS</t>
  </si>
  <si>
    <t>úpravy krajnic</t>
  </si>
  <si>
    <t>105x0,30</t>
  </si>
  <si>
    <t>vč.výkopu pro výměnu zeminy v podloží tl.0,50m, odečtena skrývka ornice tl. 0,20m</t>
  </si>
  <si>
    <t>(1020+105+629)x(0,91-0,20)</t>
  </si>
  <si>
    <t>17511</t>
  </si>
  <si>
    <t>OBSYP POTRUBÍ A OBJEKTŮ SE ZHUTNĚNÍM</t>
  </si>
  <si>
    <t>obsyp trub zatrubnění 2x dl. 10m</t>
  </si>
  <si>
    <t>1,5x0,70x10x2</t>
  </si>
  <si>
    <t>celá plocha</t>
  </si>
  <si>
    <t>1020+105+629</t>
  </si>
  <si>
    <t>svahy 629+plochy ZS 625 (odhad)+plocha mezi silnicí a tratí 1300</t>
  </si>
  <si>
    <t>18472</t>
  </si>
  <si>
    <t>OŠETŘENÍ DŘEVIN SOLITERNÍCH</t>
  </si>
  <si>
    <t>zajištění pěstební a následné 5 leté péče o sazenice (s náhradou případně odumřelých)</t>
  </si>
  <si>
    <t>9 ks x 5 let (1x za rok)</t>
  </si>
  <si>
    <t>184B27</t>
  </si>
  <si>
    <t>VYSAZOVÁNÍ STROMŮ LISTNATÝCH V KONTEJNERU OBVOD KMENE DO 20CM, PODCHOZÍ VÝŠ MIN 2,4M</t>
  </si>
  <si>
    <t>náhradní výsadba dřevin na pozemcích p.č.1321/4, 1260/7</t>
  </si>
  <si>
    <t>3xdub letní. 6x javor babyka</t>
  </si>
  <si>
    <t>11222</t>
  </si>
  <si>
    <t>ODSTRANĚNÍ PAŘEZŮ D DO 0,9M</t>
  </si>
  <si>
    <t>Odstranění pařezů se měří v [ks] vytrhaných nebo vykopaných pařezů, průměr pařezu je uvažován dle stromu ve výšce 1,3m nad terénem, u stávajícího pařezu se stanoví jako změřený průměr vynásobený  koeficientem 1/1,38. 
Položka zahrnuje zejména: 
- vytrhání nebo vykopání pařezů 
- veškeré zemní práce spojené s odstraněním pařezů 
- dopravu a uložení pařezů, případně další práce s nimi dle pokynů zadávací dokumentace 
- zásyp jam po pařezech.</t>
  </si>
  <si>
    <t>272313</t>
  </si>
  <si>
    <t>ZÁKLADY Z PROSTÉHO BETONU DO C16/20</t>
  </si>
  <si>
    <t>pod čela zatrubnění DN 600mm, 2x2ks, 0,70x0,70x1,20</t>
  </si>
  <si>
    <t>21457</t>
  </si>
  <si>
    <t>SANAČNÍ VRSTVY Z KAMENIVA TĚŽENÉHO</t>
  </si>
  <si>
    <t>pod PP trubku zatrubnění příkopu, dl. 10m, ks2</t>
  </si>
  <si>
    <t>1,5x10x0,15x2</t>
  </si>
  <si>
    <t>podklad pod dlažbu, plocha * výška vrstvy 10cm*vliv sklonu: (27+18+29+28)*0,10*1,5</t>
  </si>
  <si>
    <t>zpevněný povrch příkopu u zatrubnění vč.příkopu* výška dlažby*vliv sklonu: (27+18+29+28)*0,30*1,5</t>
  </si>
  <si>
    <t>501201</t>
  </si>
  <si>
    <t>ZŘÍZENÍ KONSTRUKČNÍ VRSTVY TĚLESA ŽELEZNIČNÍHO SPODKU Z DRCENÉHO KAMENIVA NOVÉ</t>
  </si>
  <si>
    <t>ŠD 0/32mm, 2 vrstvy po 0,15m</t>
  </si>
  <si>
    <t>(1020+105)x0,30m</t>
  </si>
  <si>
    <t>502942</t>
  </si>
  <si>
    <t>ZŘÍZENÍ KONSTRUKČNÍ VRSTVY TĚLESA ŽELEZNIČNÍHO SPODKU Z GEOMŘÍŽKY</t>
  </si>
  <si>
    <t>na geotextilii, geomříž tuhá, dvouosá pevnost min. 60 kN/m, do podloží zatrubnění pod vozovku (tedy nad trubku) geomříž GGR-R, dvouosá pevnost min. 40 kN/m, vel.oka 40/40mm</t>
  </si>
  <si>
    <t>1020+105 + 2x10x2,5</t>
  </si>
  <si>
    <t>502941</t>
  </si>
  <si>
    <t>ZŘÍZENÍ KONSTRUKČNÍ VRSTVY TĚLESA ŽELEZNIČNÍHO SPODKU Z GEOTEXTILIE</t>
  </si>
  <si>
    <t>gramáž 300 g/m2</t>
  </si>
  <si>
    <t>(1020+105)x1,20</t>
  </si>
  <si>
    <t>56310</t>
  </si>
  <si>
    <t>VOZOVKOVÉ VRSTVY Z MECHANICKY ZPEVNĚNÉHO KAMENIVA</t>
  </si>
  <si>
    <t>DK 0/125mm, tl. 0,50m</t>
  </si>
  <si>
    <t>(1020+105)x0,50m3</t>
  </si>
  <si>
    <t>ŠD 0/32 mm, tl. 0,30m</t>
  </si>
  <si>
    <t>(1020+105)x2 vrstvy, zatrubnění-podklad pod vozovku (nad geomříž) 2,5x15x2x2</t>
  </si>
  <si>
    <t>56343</t>
  </si>
  <si>
    <t>VOZOVKOVÉ VRSTVY ZE ŠTĚRKOPÍSKU TL. DO 150MM</t>
  </si>
  <si>
    <t>podklad pod zatrubnění ŠD 0/32 mm, tl. 0,15m</t>
  </si>
  <si>
    <t>2,5x15x2</t>
  </si>
  <si>
    <t>56362</t>
  </si>
  <si>
    <t>VOZOVKOVÉ VRSTVY Z RECYKLOVANÉHO MATERIÁLU TL DO 100MM</t>
  </si>
  <si>
    <t>R-mat</t>
  </si>
  <si>
    <t>1020+105</t>
  </si>
  <si>
    <t>krajnice</t>
  </si>
  <si>
    <t>105</t>
  </si>
  <si>
    <t>572744</t>
  </si>
  <si>
    <t>DVOUVRSTVÝ NÁTĚR Z MODIFIK EMULZE DO 2,0KG/M2</t>
  </si>
  <si>
    <t>postřik dvojitý z emulze</t>
  </si>
  <si>
    <t>(1020+105)x2 vrstvy</t>
  </si>
  <si>
    <t>R57645</t>
  </si>
  <si>
    <t>POSYP KAMENIVEM OBALOVANÝM 25KG/M2</t>
  </si>
  <si>
    <t>posyp předobalené kamenivo fr.8/11mm, fr.4/8mm</t>
  </si>
  <si>
    <t>1020</t>
  </si>
  <si>
    <t>- dodání obalovaného kameniva předepsané kvality a zrnitosti  
- posyp předepsaným množstvím</t>
  </si>
  <si>
    <t>obnova stávajících+dopravní značení</t>
  </si>
  <si>
    <t>vč. 2+2ks Z11c, Z11d</t>
  </si>
  <si>
    <t>9183D3</t>
  </si>
  <si>
    <t>PROPUSTY Z TRUB DN 600MM PLASTOVÝCH</t>
  </si>
  <si>
    <t>trouby plastové korugované PP DN 600, kruhová tuhost min. SN 12</t>
  </si>
  <si>
    <t>2x zatrubnění příkopu dl. 9,22m</t>
  </si>
  <si>
    <t>9185D2</t>
  </si>
  <si>
    <t>ČELA KAMENNÁ PROPUSTU Z TRUB DN DO 600MM</t>
  </si>
  <si>
    <t>vč.úpravy čely trubky (seříznutí) do požadovaného tvaru</t>
  </si>
  <si>
    <t>2 x 2 čela</t>
  </si>
  <si>
    <t>D.2.3.6</t>
  </si>
  <si>
    <t>Rozvodny vn, nn, osvětlení a dálkové ovládání odpojovačů</t>
  </si>
  <si>
    <t xml:space="preserve">  SO 04</t>
  </si>
  <si>
    <t>Přípojka nn pro PZZ v km 68,493 (P766)</t>
  </si>
  <si>
    <t>SO 04</t>
  </si>
  <si>
    <t>Přípojka nn pro PZZ</t>
  </si>
  <si>
    <t>742H11</t>
  </si>
  <si>
    <t>KABEL NN ČTYŘ- A PĚTIŽÍLOVÝ CU S PLASTOVOU IZOLACÍ DO 2,5 MM2</t>
  </si>
  <si>
    <t>742L11</t>
  </si>
  <si>
    <t>UKONČENÍ DVOU AŽ PĚTIŽÍLOVÉHO KABELU V ROZVADĚČI NEBO NA PŘÍSTROJI DO 2,5 MM2</t>
  </si>
  <si>
    <t>702212</t>
  </si>
  <si>
    <t>PŘEJEZDOVÁ SKŘÍŇ VENKOVNÍ PRÁZDNÁ PLASTOVÁ V KOMPAKTNÍM PILÍŘI, MIN. IP 44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</si>
  <si>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</si>
  <si>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744O14</t>
  </si>
  <si>
    <t>ELEKTROMĚR</t>
  </si>
  <si>
    <t>741C01</t>
  </si>
  <si>
    <t>EKVIPOTENCIÁLNÍ PŘÍPOJNICE</t>
  </si>
  <si>
    <t>744C01</t>
  </si>
  <si>
    <t>POMOCNÝ SPÍNAČ K MODULÁRNÍMU PŘÍSTROJI DO 125 A</t>
  </si>
  <si>
    <t>744C02</t>
  </si>
  <si>
    <t>NAPĚŤOVÁ SPOUŠŤ K MODULÁRNÍMU PŘÍSTROJI DO 125 A</t>
  </si>
  <si>
    <t>744633</t>
  </si>
  <si>
    <t>JISTIČ TŘÍPÓLOVÝ (10 KA) OD 13 DO 20 A</t>
  </si>
  <si>
    <t>744B31</t>
  </si>
  <si>
    <t>PÁČKOVÝ VYPÍNAČ TŘÍPÓLOVÝ (10 KA) DO 32 A</t>
  </si>
  <si>
    <t>744Q22</t>
  </si>
  <si>
    <t>SVODIČ PŘEPĚTÍ TYP 1+2 (TŘÍDA B+C) 3-4 PÓLOVÝ</t>
  </si>
  <si>
    <t>741413</t>
  </si>
  <si>
    <t>ZÁSUVKA/PŘÍVODKA PRŮMYSLOVÁ, KRYTÍ IP 44 400 V, DO 63 A</t>
  </si>
  <si>
    <t>744J41</t>
  </si>
  <si>
    <t>SILOVÝ KOMPLETNÍ PŘEPÍNAČ 1-0-1 TŘÍ-ČTYŘPÓLOVÝ DO 32 A</t>
  </si>
  <si>
    <t>747213</t>
  </si>
  <si>
    <t>CELKOVÁ PROHLÍDKA, ZKOUŠENÍ, MĚŘENÍ A VYHOTOVENÍ VÝCHOZÍ REVIZNÍ ZPRÁVY, PRO OBJEM IN PŘES 500 DO 1000 TIS. KČ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</si>
  <si>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</si>
  <si>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</si>
  <si>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</si>
  <si>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</si>
  <si>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13293</t>
  </si>
  <si>
    <t>HLOUBENÍ RÝH ŠÍŘ DO 2M PAŽ I NEPAŽ TŘ. III</t>
  </si>
  <si>
    <t>702311</t>
  </si>
  <si>
    <t>ZAKRYTÍ KABELŮ VÝSTRAŽNOU FÓLIÍ ŠÍŘKY DO 20 CM</t>
  </si>
  <si>
    <t>015120</t>
  </si>
  <si>
    <t>POPLATKY ZA LIKVIDACI ODPADŮ NEKONTAMINOVANÝCH - 17 01 02 STAVEBNÍ A DEMOLIČNÍ SUŤ (CIHLY)</t>
  </si>
  <si>
    <t>02943</t>
  </si>
  <si>
    <t>OSTATNÍ POŽADAVKY - VYPRACOVÁNÍ RDS</t>
  </si>
  <si>
    <t>747702</t>
  </si>
  <si>
    <t>ÚPRAVA ZAPOJENÍ STÁVAJÍCÍCH KABELOVÝCH SKŘÍNÍ/ROZVADĚČŮ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</si>
  <si>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</si>
  <si>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</si>
  <si>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</si>
  <si>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</si>
  <si>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</si>
  <si>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</si>
  <si>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</si>
  <si>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</si>
  <si>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</si>
  <si>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</si>
  <si>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</si>
  <si>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</si>
  <si>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</si>
  <si>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</si>
  <si>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</si>
  <si>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</si>
  <si>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</si>
  <si>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</si>
  <si>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</si>
  <si>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</si>
  <si>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</si>
  <si>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</si>
  <si>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</si>
  <si>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</si>
  <si>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</si>
  <si>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</si>
  <si>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</si>
  <si>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</si>
  <si>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</si>
  <si>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</si>
  <si>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</si>
  <si>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po dobu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</si>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</sst>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0+C10+C12+C15+C17+C19</f>
      </c>
    </row>
    <row r="7" spans="2:3" ht="12.75" customHeight="1">
      <c r="B7" s="8" t="s">
        <v>7</v>
      </c>
      <c s="10">
        <f>0+E10+E12+E15+E17+E19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340</v>
      </c>
      <c s="12" t="s">
        <v>341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342</v>
      </c>
      <c s="12" t="s">
        <v>343</v>
      </c>
      <c s="14">
        <f>'SO 01'!K8+'SO 01'!M8</f>
      </c>
      <c s="14">
        <f>C13*0.21</f>
      </c>
      <c s="14">
        <f>C13+D13</f>
      </c>
      <c s="13">
        <f>'SO 01'!T7</f>
      </c>
    </row>
    <row r="14" spans="1:6" ht="12.75">
      <c r="A14" s="11" t="s">
        <v>568</v>
      </c>
      <c s="12" t="s">
        <v>569</v>
      </c>
      <c s="14">
        <f>'SO 02'!K8+'SO 02'!M8</f>
      </c>
      <c s="14">
        <f>C14*0.21</f>
      </c>
      <c s="14">
        <f>C14+D14</f>
      </c>
      <c s="13">
        <f>'SO 02'!T7</f>
      </c>
    </row>
    <row r="15" spans="1:6" ht="12.75">
      <c r="A15" s="11" t="s">
        <v>589</v>
      </c>
      <c s="12" t="s">
        <v>590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591</v>
      </c>
      <c s="12" t="s">
        <v>592</v>
      </c>
      <c s="14">
        <f>'SO 03'!K8+'SO 03'!M8</f>
      </c>
      <c s="14">
        <f>C16*0.21</f>
      </c>
      <c s="14">
        <f>C16+D16</f>
      </c>
      <c s="13">
        <f>'SO 03'!T7</f>
      </c>
    </row>
    <row r="17" spans="1:6" ht="12.75">
      <c r="A17" s="11" t="s">
        <v>679</v>
      </c>
      <c s="12" t="s">
        <v>680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681</v>
      </c>
      <c s="12" t="s">
        <v>682</v>
      </c>
      <c s="14">
        <f>'SO 04'!K8+'SO 04'!M8</f>
      </c>
      <c s="14">
        <f>C18*0.21</f>
      </c>
      <c s="14">
        <f>C18+D18</f>
      </c>
      <c s="13">
        <f>'SO 04'!T7</f>
      </c>
    </row>
    <row r="19" spans="1:6" ht="12.75">
      <c r="A19" s="11" t="s">
        <v>726</v>
      </c>
      <c s="12" t="s">
        <v>727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728</v>
      </c>
      <c s="12" t="s">
        <v>729</v>
      </c>
      <c s="14">
        <f>'SO 98-98'!K8+'SO 98-98'!M8</f>
      </c>
      <c s="14">
        <f>C20*0.21</f>
      </c>
      <c s="14">
        <f>C20+D20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COUNTIFS(L8:L346,"=0",A8:A346,"P")+COUNTIFS(L8:L346,"",A8:A346,"P")+SUM(Q8:Q346)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0+J9+J158+J235+J272+J337</f>
      </c>
      <c s="29">
        <f>0+K9+K158+K235+K272+K337</f>
      </c>
      <c s="29">
        <f>0+L9+L158+L235+L272+L337</f>
      </c>
      <c s="29">
        <f>0+M9+M158+M235+M272+M337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</f>
      </c>
      <c s="32">
        <f>0+M10+M14+M18+M22+M26+M30+M34+M38+M42+M46+M50+M54+M58+M62+M66+M70+M74+M78+M82+M86+M90+M94+M98+M102+M106+M110+M114+M118+M122+M126+M130+M134+M138+M142+M146+M150+M154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70</v>
      </c>
      <c s="35" t="s">
        <v>51</v>
      </c>
      <c s="6" t="s">
        <v>71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25.5">
      <c r="A29" t="s">
        <v>59</v>
      </c>
      <c r="E29" s="39" t="s">
        <v>73</v>
      </c>
    </row>
    <row r="30" spans="1:16" ht="12.75">
      <c r="A30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78</v>
      </c>
      <c s="35" t="s">
        <v>51</v>
      </c>
      <c s="6" t="s">
        <v>79</v>
      </c>
      <c s="36" t="s">
        <v>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72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63.75">
      <c r="A37" t="s">
        <v>59</v>
      </c>
      <c r="E37" s="39" t="s">
        <v>80</v>
      </c>
    </row>
    <row r="38" spans="1:16" ht="25.5">
      <c r="A38" t="s">
        <v>49</v>
      </c>
      <c s="34" t="s">
        <v>81</v>
      </c>
      <c s="34" t="s">
        <v>82</v>
      </c>
      <c s="35" t="s">
        <v>51</v>
      </c>
      <c s="6" t="s">
        <v>83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84</v>
      </c>
      <c s="34" t="s">
        <v>85</v>
      </c>
      <c s="35" t="s">
        <v>51</v>
      </c>
      <c s="6" t="s">
        <v>86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87</v>
      </c>
      <c s="34" t="s">
        <v>88</v>
      </c>
      <c s="35" t="s">
        <v>51</v>
      </c>
      <c s="6" t="s">
        <v>89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90</v>
      </c>
      <c s="34" t="s">
        <v>91</v>
      </c>
      <c s="35" t="s">
        <v>51</v>
      </c>
      <c s="6" t="s">
        <v>92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72</v>
      </c>
      <c>
        <f>(M50*21)/100</f>
      </c>
      <c t="s">
        <v>27</v>
      </c>
    </row>
    <row r="51" spans="1:5" ht="12.75">
      <c r="A51" s="35" t="s">
        <v>55</v>
      </c>
      <c r="E51" s="39" t="s">
        <v>9</v>
      </c>
    </row>
    <row r="52" spans="1:5" ht="12.75">
      <c r="A52" s="35" t="s">
        <v>57</v>
      </c>
      <c r="E52" s="40" t="s">
        <v>93</v>
      </c>
    </row>
    <row r="53" spans="1:5" ht="51">
      <c r="A53" t="s">
        <v>59</v>
      </c>
      <c r="E53" s="39" t="s">
        <v>94</v>
      </c>
    </row>
    <row r="54" spans="1:16" ht="12.75">
      <c r="A54" t="s">
        <v>49</v>
      </c>
      <c s="34" t="s">
        <v>95</v>
      </c>
      <c s="34" t="s">
        <v>96</v>
      </c>
      <c s="35" t="s">
        <v>51</v>
      </c>
      <c s="6" t="s">
        <v>97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72</v>
      </c>
      <c>
        <f>(M54*21)/100</f>
      </c>
      <c t="s">
        <v>27</v>
      </c>
    </row>
    <row r="55" spans="1:5" ht="12.75">
      <c r="A55" s="35" t="s">
        <v>55</v>
      </c>
      <c r="E55" s="39" t="s">
        <v>9</v>
      </c>
    </row>
    <row r="56" spans="1:5" ht="12.75">
      <c r="A56" s="35" t="s">
        <v>57</v>
      </c>
      <c r="E56" s="40" t="s">
        <v>93</v>
      </c>
    </row>
    <row r="57" spans="1:5" ht="63.75">
      <c r="A57" t="s">
        <v>59</v>
      </c>
      <c r="E57" s="39" t="s">
        <v>98</v>
      </c>
    </row>
    <row r="58" spans="1:16" ht="12.75">
      <c r="A58" t="s">
        <v>49</v>
      </c>
      <c s="34" t="s">
        <v>99</v>
      </c>
      <c s="34" t="s">
        <v>100</v>
      </c>
      <c s="35" t="s">
        <v>51</v>
      </c>
      <c s="6" t="s">
        <v>101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72</v>
      </c>
      <c>
        <f>(M58*21)/100</f>
      </c>
      <c t="s">
        <v>27</v>
      </c>
    </row>
    <row r="59" spans="1:5" ht="12.75">
      <c r="A59" s="35" t="s">
        <v>55</v>
      </c>
      <c r="E59" s="39" t="s">
        <v>9</v>
      </c>
    </row>
    <row r="60" spans="1:5" ht="12.75">
      <c r="A60" s="35" t="s">
        <v>57</v>
      </c>
      <c r="E60" s="40" t="s">
        <v>93</v>
      </c>
    </row>
    <row r="61" spans="1:5" ht="51">
      <c r="A61" t="s">
        <v>59</v>
      </c>
      <c r="E61" s="39" t="s">
        <v>102</v>
      </c>
    </row>
    <row r="62" spans="1:16" ht="12.75">
      <c r="A62" t="s">
        <v>49</v>
      </c>
      <c s="34" t="s">
        <v>103</v>
      </c>
      <c s="34" t="s">
        <v>104</v>
      </c>
      <c s="35" t="s">
        <v>51</v>
      </c>
      <c s="6" t="s">
        <v>105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55</v>
      </c>
      <c r="E63" s="39" t="s">
        <v>9</v>
      </c>
    </row>
    <row r="64" spans="1:5" ht="12.75">
      <c r="A64" s="35" t="s">
        <v>57</v>
      </c>
      <c r="E64" s="40" t="s">
        <v>93</v>
      </c>
    </row>
    <row r="65" spans="1:5" ht="38.25">
      <c r="A65" t="s">
        <v>59</v>
      </c>
      <c r="E65" s="39" t="s">
        <v>106</v>
      </c>
    </row>
    <row r="66" spans="1:16" ht="12.75">
      <c r="A66" t="s">
        <v>49</v>
      </c>
      <c s="34" t="s">
        <v>107</v>
      </c>
      <c s="34" t="s">
        <v>108</v>
      </c>
      <c s="35" t="s">
        <v>51</v>
      </c>
      <c s="6" t="s">
        <v>109</v>
      </c>
      <c s="36" t="s">
        <v>65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93</v>
      </c>
    </row>
    <row r="69" spans="1:5" ht="25.5">
      <c r="A69" t="s">
        <v>59</v>
      </c>
      <c r="E69" s="39" t="s">
        <v>110</v>
      </c>
    </row>
    <row r="70" spans="1:16" ht="12.75">
      <c r="A70" t="s">
        <v>49</v>
      </c>
      <c s="34" t="s">
        <v>111</v>
      </c>
      <c s="34" t="s">
        <v>112</v>
      </c>
      <c s="35" t="s">
        <v>51</v>
      </c>
      <c s="6" t="s">
        <v>113</v>
      </c>
      <c s="36" t="s">
        <v>65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.75">
      <c r="A73" t="s">
        <v>59</v>
      </c>
      <c r="E73" s="39" t="s">
        <v>60</v>
      </c>
    </row>
    <row r="74" spans="1:16" ht="12.75">
      <c r="A74" t="s">
        <v>49</v>
      </c>
      <c s="34" t="s">
        <v>114</v>
      </c>
      <c s="34" t="s">
        <v>115</v>
      </c>
      <c s="35" t="s">
        <v>51</v>
      </c>
      <c s="6" t="s">
        <v>116</v>
      </c>
      <c s="36" t="s">
        <v>65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12.75">
      <c r="A78" t="s">
        <v>49</v>
      </c>
      <c s="34" t="s">
        <v>114</v>
      </c>
      <c s="34" t="s">
        <v>117</v>
      </c>
      <c s="35" t="s">
        <v>51</v>
      </c>
      <c s="6" t="s">
        <v>118</v>
      </c>
      <c s="36" t="s">
        <v>65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72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51">
      <c r="A81" t="s">
        <v>59</v>
      </c>
      <c r="E81" s="39" t="s">
        <v>119</v>
      </c>
    </row>
    <row r="82" spans="1:16" ht="12.75">
      <c r="A82" t="s">
        <v>49</v>
      </c>
      <c s="34" t="s">
        <v>114</v>
      </c>
      <c s="34" t="s">
        <v>120</v>
      </c>
      <c s="35" t="s">
        <v>51</v>
      </c>
      <c s="6" t="s">
        <v>121</v>
      </c>
      <c s="36" t="s">
        <v>65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72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25.5">
      <c r="A85" t="s">
        <v>59</v>
      </c>
      <c r="E85" s="39" t="s">
        <v>122</v>
      </c>
    </row>
    <row r="86" spans="1:16" ht="12.75">
      <c r="A86" t="s">
        <v>49</v>
      </c>
      <c s="34" t="s">
        <v>123</v>
      </c>
      <c s="34" t="s">
        <v>124</v>
      </c>
      <c s="35" t="s">
        <v>51</v>
      </c>
      <c s="6" t="s">
        <v>125</v>
      </c>
      <c s="36" t="s">
        <v>65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126</v>
      </c>
      <c s="34" t="s">
        <v>127</v>
      </c>
      <c s="35" t="s">
        <v>51</v>
      </c>
      <c s="6" t="s">
        <v>128</v>
      </c>
      <c s="36" t="s">
        <v>65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65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25.5">
      <c r="A98" t="s">
        <v>49</v>
      </c>
      <c s="34" t="s">
        <v>132</v>
      </c>
      <c s="34" t="s">
        <v>133</v>
      </c>
      <c s="35" t="s">
        <v>51</v>
      </c>
      <c s="6" t="s">
        <v>134</v>
      </c>
      <c s="36" t="s">
        <v>65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25.5">
      <c r="A102" t="s">
        <v>49</v>
      </c>
      <c s="34" t="s">
        <v>135</v>
      </c>
      <c s="34" t="s">
        <v>136</v>
      </c>
      <c s="35" t="s">
        <v>51</v>
      </c>
      <c s="6" t="s">
        <v>137</v>
      </c>
      <c s="36" t="s">
        <v>65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138</v>
      </c>
      <c s="34" t="s">
        <v>139</v>
      </c>
      <c s="35" t="s">
        <v>51</v>
      </c>
      <c s="6" t="s">
        <v>140</v>
      </c>
      <c s="36" t="s">
        <v>65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141</v>
      </c>
      <c s="34" t="s">
        <v>142</v>
      </c>
      <c s="35" t="s">
        <v>51</v>
      </c>
      <c s="6" t="s">
        <v>143</v>
      </c>
      <c s="36" t="s">
        <v>65</v>
      </c>
      <c s="37">
        <v>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144</v>
      </c>
      <c s="34" t="s">
        <v>145</v>
      </c>
      <c s="35" t="s">
        <v>51</v>
      </c>
      <c s="6" t="s">
        <v>146</v>
      </c>
      <c s="36" t="s">
        <v>65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72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93</v>
      </c>
    </row>
    <row r="117" spans="1:5" ht="51">
      <c r="A117" t="s">
        <v>59</v>
      </c>
      <c r="E117" s="39" t="s">
        <v>147</v>
      </c>
    </row>
    <row r="118" spans="1:16" ht="12.75">
      <c r="A118" t="s">
        <v>49</v>
      </c>
      <c s="34" t="s">
        <v>148</v>
      </c>
      <c s="34" t="s">
        <v>149</v>
      </c>
      <c s="35" t="s">
        <v>51</v>
      </c>
      <c s="6" t="s">
        <v>150</v>
      </c>
      <c s="36" t="s">
        <v>65</v>
      </c>
      <c s="37">
        <v>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72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93</v>
      </c>
    </row>
    <row r="121" spans="1:5" ht="51">
      <c r="A121" t="s">
        <v>59</v>
      </c>
      <c r="E121" s="39" t="s">
        <v>151</v>
      </c>
    </row>
    <row r="122" spans="1:16" ht="12.75">
      <c r="A122" t="s">
        <v>49</v>
      </c>
      <c s="34" t="s">
        <v>152</v>
      </c>
      <c s="34" t="s">
        <v>153</v>
      </c>
      <c s="35" t="s">
        <v>51</v>
      </c>
      <c s="6" t="s">
        <v>154</v>
      </c>
      <c s="36" t="s">
        <v>65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72</v>
      </c>
      <c>
        <f>(M122*21)/100</f>
      </c>
      <c t="s">
        <v>27</v>
      </c>
    </row>
    <row r="123" spans="1:5" ht="12.75">
      <c r="A123" s="35" t="s">
        <v>55</v>
      </c>
      <c r="E123" s="39" t="s">
        <v>9</v>
      </c>
    </row>
    <row r="124" spans="1:5" ht="12.75">
      <c r="A124" s="35" t="s">
        <v>57</v>
      </c>
      <c r="E124" s="40" t="s">
        <v>93</v>
      </c>
    </row>
    <row r="125" spans="1:5" ht="51">
      <c r="A125" t="s">
        <v>59</v>
      </c>
      <c r="E125" s="39" t="s">
        <v>155</v>
      </c>
    </row>
    <row r="126" spans="1:16" ht="12.75">
      <c r="A126" t="s">
        <v>49</v>
      </c>
      <c s="34" t="s">
        <v>156</v>
      </c>
      <c s="34" t="s">
        <v>157</v>
      </c>
      <c s="35" t="s">
        <v>51</v>
      </c>
      <c s="6" t="s">
        <v>158</v>
      </c>
      <c s="36" t="s">
        <v>65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72</v>
      </c>
      <c>
        <f>(M126*21)/100</f>
      </c>
      <c t="s">
        <v>27</v>
      </c>
    </row>
    <row r="127" spans="1:5" ht="12.75">
      <c r="A127" s="35" t="s">
        <v>55</v>
      </c>
      <c r="E127" s="39" t="s">
        <v>9</v>
      </c>
    </row>
    <row r="128" spans="1:5" ht="12.75">
      <c r="A128" s="35" t="s">
        <v>57</v>
      </c>
      <c r="E128" s="40" t="s">
        <v>93</v>
      </c>
    </row>
    <row r="129" spans="1:5" ht="63.75">
      <c r="A129" t="s">
        <v>59</v>
      </c>
      <c r="E129" s="39" t="s">
        <v>159</v>
      </c>
    </row>
    <row r="130" spans="1:16" ht="12.75">
      <c r="A130" t="s">
        <v>49</v>
      </c>
      <c s="34" t="s">
        <v>160</v>
      </c>
      <c s="34" t="s">
        <v>161</v>
      </c>
      <c s="35" t="s">
        <v>51</v>
      </c>
      <c s="6" t="s">
        <v>162</v>
      </c>
      <c s="36" t="s">
        <v>163</v>
      </c>
      <c s="37">
        <v>24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25.5">
      <c r="A134" t="s">
        <v>49</v>
      </c>
      <c s="34" t="s">
        <v>164</v>
      </c>
      <c s="34" t="s">
        <v>165</v>
      </c>
      <c s="35" t="s">
        <v>51</v>
      </c>
      <c s="6" t="s">
        <v>166</v>
      </c>
      <c s="36" t="s">
        <v>65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167</v>
      </c>
      <c s="34" t="s">
        <v>168</v>
      </c>
      <c s="35" t="s">
        <v>51</v>
      </c>
      <c s="6" t="s">
        <v>169</v>
      </c>
      <c s="36" t="s">
        <v>163</v>
      </c>
      <c s="37">
        <v>24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170</v>
      </c>
      <c s="34" t="s">
        <v>171</v>
      </c>
      <c s="35" t="s">
        <v>51</v>
      </c>
      <c s="6" t="s">
        <v>172</v>
      </c>
      <c s="36" t="s">
        <v>163</v>
      </c>
      <c s="37">
        <v>24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58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173</v>
      </c>
      <c s="34" t="s">
        <v>174</v>
      </c>
      <c s="35" t="s">
        <v>51</v>
      </c>
      <c s="6" t="s">
        <v>175</v>
      </c>
      <c s="36" t="s">
        <v>65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58</v>
      </c>
    </row>
    <row r="149" spans="1:5" ht="12.75">
      <c r="A149" t="s">
        <v>59</v>
      </c>
      <c r="E149" s="39" t="s">
        <v>60</v>
      </c>
    </row>
    <row r="150" spans="1:16" ht="12.75">
      <c r="A150" t="s">
        <v>49</v>
      </c>
      <c s="34" t="s">
        <v>176</v>
      </c>
      <c s="34" t="s">
        <v>177</v>
      </c>
      <c s="35" t="s">
        <v>51</v>
      </c>
      <c s="6" t="s">
        <v>178</v>
      </c>
      <c s="36" t="s">
        <v>65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72</v>
      </c>
      <c>
        <f>(M150*21)/100</f>
      </c>
      <c t="s">
        <v>27</v>
      </c>
    </row>
    <row r="151" spans="1:5" ht="12.75">
      <c r="A151" s="35" t="s">
        <v>55</v>
      </c>
      <c r="E151" s="39" t="s">
        <v>9</v>
      </c>
    </row>
    <row r="152" spans="1:5" ht="12.75">
      <c r="A152" s="35" t="s">
        <v>57</v>
      </c>
      <c r="E152" s="40" t="s">
        <v>93</v>
      </c>
    </row>
    <row r="153" spans="1:5" ht="51">
      <c r="A153" t="s">
        <v>59</v>
      </c>
      <c r="E153" s="39" t="s">
        <v>179</v>
      </c>
    </row>
    <row r="154" spans="1:16" ht="12.75">
      <c r="A154" t="s">
        <v>49</v>
      </c>
      <c s="34" t="s">
        <v>180</v>
      </c>
      <c s="34" t="s">
        <v>181</v>
      </c>
      <c s="35" t="s">
        <v>51</v>
      </c>
      <c s="6" t="s">
        <v>182</v>
      </c>
      <c s="36" t="s">
        <v>65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72</v>
      </c>
      <c>
        <f>(M154*21)/100</f>
      </c>
      <c t="s">
        <v>27</v>
      </c>
    </row>
    <row r="155" spans="1:5" ht="12.75">
      <c r="A155" s="35" t="s">
        <v>55</v>
      </c>
      <c r="E155" s="39" t="s">
        <v>9</v>
      </c>
    </row>
    <row r="156" spans="1:5" ht="12.75">
      <c r="A156" s="35" t="s">
        <v>57</v>
      </c>
      <c r="E156" s="40" t="s">
        <v>93</v>
      </c>
    </row>
    <row r="157" spans="1:5" ht="12.75">
      <c r="A157" t="s">
        <v>59</v>
      </c>
      <c r="E157" s="39" t="s">
        <v>183</v>
      </c>
    </row>
    <row r="158" spans="1:13" ht="12.75">
      <c r="A158" t="s">
        <v>46</v>
      </c>
      <c r="C158" s="31" t="s">
        <v>27</v>
      </c>
      <c r="E158" s="33" t="s">
        <v>184</v>
      </c>
      <c r="J158" s="32">
        <f>0</f>
      </c>
      <c s="32">
        <f>0</f>
      </c>
      <c s="32">
        <f>0+L159+L163+L167+L171+L175+L179+L183+L187+L191+L195+L199+L203+L207+L211+L215+L219+L223+L227+L231</f>
      </c>
      <c s="32">
        <f>0+M159+M163+M167+M171+M175+M179+M183+M187+M191+M195+M199+M203+M207+M211+M215+M219+M223+M227+M231</f>
      </c>
    </row>
    <row r="159" spans="1:16" ht="12.75">
      <c r="A159" t="s">
        <v>49</v>
      </c>
      <c s="34" t="s">
        <v>185</v>
      </c>
      <c s="34" t="s">
        <v>186</v>
      </c>
      <c s="35" t="s">
        <v>51</v>
      </c>
      <c s="6" t="s">
        <v>187</v>
      </c>
      <c s="36" t="s">
        <v>188</v>
      </c>
      <c s="37">
        <v>49.59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56</v>
      </c>
    </row>
    <row r="161" spans="1:5" ht="12.75">
      <c r="A161" s="35" t="s">
        <v>57</v>
      </c>
      <c r="E161" s="40" t="s">
        <v>58</v>
      </c>
    </row>
    <row r="162" spans="1:5" ht="12.75">
      <c r="A162" t="s">
        <v>59</v>
      </c>
      <c r="E162" s="39" t="s">
        <v>60</v>
      </c>
    </row>
    <row r="163" spans="1:16" ht="12.75">
      <c r="A163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188</v>
      </c>
      <c s="37">
        <v>49.59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56</v>
      </c>
    </row>
    <row r="165" spans="1:5" ht="12.75">
      <c r="A165" s="35" t="s">
        <v>57</v>
      </c>
      <c r="E165" s="40" t="s">
        <v>58</v>
      </c>
    </row>
    <row r="166" spans="1:5" ht="12.75">
      <c r="A166" t="s">
        <v>59</v>
      </c>
      <c r="E166" s="39" t="s">
        <v>60</v>
      </c>
    </row>
    <row r="167" spans="1:16" ht="12.75">
      <c r="A167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53</v>
      </c>
      <c s="37">
        <v>190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56</v>
      </c>
    </row>
    <row r="169" spans="1:5" ht="12.75">
      <c r="A169" s="35" t="s">
        <v>57</v>
      </c>
      <c r="E169" s="40" t="s">
        <v>58</v>
      </c>
    </row>
    <row r="170" spans="1:5" ht="12.75">
      <c r="A170" t="s">
        <v>59</v>
      </c>
      <c r="E170" s="39" t="s">
        <v>60</v>
      </c>
    </row>
    <row r="171" spans="1:16" ht="25.5">
      <c r="A171" t="s">
        <v>49</v>
      </c>
      <c s="34" t="s">
        <v>195</v>
      </c>
      <c s="34" t="s">
        <v>196</v>
      </c>
      <c s="35" t="s">
        <v>51</v>
      </c>
      <c s="6" t="s">
        <v>197</v>
      </c>
      <c s="36" t="s">
        <v>65</v>
      </c>
      <c s="37">
        <v>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56</v>
      </c>
    </row>
    <row r="173" spans="1:5" ht="12.75">
      <c r="A173" s="35" t="s">
        <v>57</v>
      </c>
      <c r="E173" s="40" t="s">
        <v>58</v>
      </c>
    </row>
    <row r="174" spans="1:5" ht="12.75">
      <c r="A174" t="s">
        <v>59</v>
      </c>
      <c r="E174" s="39" t="s">
        <v>60</v>
      </c>
    </row>
    <row r="175" spans="1:16" ht="12.75">
      <c r="A175" t="s">
        <v>49</v>
      </c>
      <c s="34" t="s">
        <v>198</v>
      </c>
      <c s="34" t="s">
        <v>199</v>
      </c>
      <c s="35" t="s">
        <v>51</v>
      </c>
      <c s="6" t="s">
        <v>200</v>
      </c>
      <c s="36" t="s">
        <v>201</v>
      </c>
      <c s="37">
        <v>34.9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56</v>
      </c>
    </row>
    <row r="177" spans="1:5" ht="12.75">
      <c r="A177" s="35" t="s">
        <v>57</v>
      </c>
      <c r="E177" s="40" t="s">
        <v>58</v>
      </c>
    </row>
    <row r="178" spans="1:5" ht="12.75">
      <c r="A178" t="s">
        <v>59</v>
      </c>
      <c r="E178" s="39" t="s">
        <v>60</v>
      </c>
    </row>
    <row r="179" spans="1:16" ht="25.5">
      <c r="A179" t="s">
        <v>49</v>
      </c>
      <c s="34" t="s">
        <v>202</v>
      </c>
      <c s="34" t="s">
        <v>203</v>
      </c>
      <c s="35" t="s">
        <v>51</v>
      </c>
      <c s="6" t="s">
        <v>204</v>
      </c>
      <c s="36" t="s">
        <v>53</v>
      </c>
      <c s="37">
        <v>3490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58</v>
      </c>
    </row>
    <row r="182" spans="1:5" ht="12.75">
      <c r="A182" t="s">
        <v>59</v>
      </c>
      <c r="E182" s="39" t="s">
        <v>60</v>
      </c>
    </row>
    <row r="183" spans="1:16" ht="12.75">
      <c r="A183" t="s">
        <v>49</v>
      </c>
      <c s="34" t="s">
        <v>205</v>
      </c>
      <c s="34" t="s">
        <v>206</v>
      </c>
      <c s="35" t="s">
        <v>51</v>
      </c>
      <c s="6" t="s">
        <v>207</v>
      </c>
      <c s="36" t="s">
        <v>65</v>
      </c>
      <c s="37">
        <v>17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58</v>
      </c>
    </row>
    <row r="186" spans="1:5" ht="12.75">
      <c r="A186" t="s">
        <v>59</v>
      </c>
      <c r="E186" s="39" t="s">
        <v>60</v>
      </c>
    </row>
    <row r="187" spans="1:16" ht="12.75">
      <c r="A187" t="s">
        <v>49</v>
      </c>
      <c s="34" t="s">
        <v>208</v>
      </c>
      <c s="34" t="s">
        <v>209</v>
      </c>
      <c s="35" t="s">
        <v>51</v>
      </c>
      <c s="6" t="s">
        <v>210</v>
      </c>
      <c s="36" t="s">
        <v>65</v>
      </c>
      <c s="37">
        <v>17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58</v>
      </c>
    </row>
    <row r="190" spans="1:5" ht="12.75">
      <c r="A190" t="s">
        <v>59</v>
      </c>
      <c r="E190" s="39" t="s">
        <v>60</v>
      </c>
    </row>
    <row r="191" spans="1:16" ht="12.75">
      <c r="A191" t="s">
        <v>49</v>
      </c>
      <c s="34" t="s">
        <v>211</v>
      </c>
      <c s="34" t="s">
        <v>212</v>
      </c>
      <c s="35" t="s">
        <v>51</v>
      </c>
      <c s="6" t="s">
        <v>213</v>
      </c>
      <c s="36" t="s">
        <v>65</v>
      </c>
      <c s="37">
        <v>17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12.75">
      <c r="A193" s="35" t="s">
        <v>57</v>
      </c>
      <c r="E193" s="40" t="s">
        <v>58</v>
      </c>
    </row>
    <row r="194" spans="1:5" ht="12.75">
      <c r="A194" t="s">
        <v>59</v>
      </c>
      <c r="E194" s="39" t="s">
        <v>60</v>
      </c>
    </row>
    <row r="195" spans="1:16" ht="12.75">
      <c r="A195" t="s">
        <v>49</v>
      </c>
      <c s="34" t="s">
        <v>214</v>
      </c>
      <c s="34" t="s">
        <v>215</v>
      </c>
      <c s="35" t="s">
        <v>51</v>
      </c>
      <c s="6" t="s">
        <v>216</v>
      </c>
      <c s="36" t="s">
        <v>53</v>
      </c>
      <c s="37">
        <v>100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58</v>
      </c>
    </row>
    <row r="198" spans="1:5" ht="12.75">
      <c r="A198" t="s">
        <v>59</v>
      </c>
      <c r="E198" s="39" t="s">
        <v>60</v>
      </c>
    </row>
    <row r="199" spans="1:16" ht="12.75">
      <c r="A199" t="s">
        <v>49</v>
      </c>
      <c s="34" t="s">
        <v>217</v>
      </c>
      <c s="34" t="s">
        <v>218</v>
      </c>
      <c s="35" t="s">
        <v>51</v>
      </c>
      <c s="6" t="s">
        <v>219</v>
      </c>
      <c s="36" t="s">
        <v>53</v>
      </c>
      <c s="37">
        <v>100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58</v>
      </c>
    </row>
    <row r="202" spans="1:5" ht="12.75">
      <c r="A202" t="s">
        <v>59</v>
      </c>
      <c r="E202" s="39" t="s">
        <v>60</v>
      </c>
    </row>
    <row r="203" spans="1:16" ht="12.75">
      <c r="A203" t="s">
        <v>49</v>
      </c>
      <c s="34" t="s">
        <v>220</v>
      </c>
      <c s="34" t="s">
        <v>221</v>
      </c>
      <c s="35" t="s">
        <v>51</v>
      </c>
      <c s="6" t="s">
        <v>222</v>
      </c>
      <c s="36" t="s">
        <v>65</v>
      </c>
      <c s="37">
        <v>8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12.75">
      <c r="A205" s="35" t="s">
        <v>57</v>
      </c>
      <c r="E205" s="40" t="s">
        <v>58</v>
      </c>
    </row>
    <row r="206" spans="1:5" ht="12.75">
      <c r="A206" t="s">
        <v>59</v>
      </c>
      <c r="E206" s="39" t="s">
        <v>60</v>
      </c>
    </row>
    <row r="207" spans="1:16" ht="12.75">
      <c r="A207" t="s">
        <v>49</v>
      </c>
      <c s="34" t="s">
        <v>223</v>
      </c>
      <c s="34" t="s">
        <v>224</v>
      </c>
      <c s="35" t="s">
        <v>51</v>
      </c>
      <c s="6" t="s">
        <v>225</v>
      </c>
      <c s="36" t="s">
        <v>65</v>
      </c>
      <c s="37">
        <v>8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12.75">
      <c r="A209" s="35" t="s">
        <v>57</v>
      </c>
      <c r="E209" s="40" t="s">
        <v>58</v>
      </c>
    </row>
    <row r="210" spans="1:5" ht="12.75">
      <c r="A210" t="s">
        <v>59</v>
      </c>
      <c r="E210" s="39" t="s">
        <v>60</v>
      </c>
    </row>
    <row r="211" spans="1:16" ht="12.75">
      <c r="A211" t="s">
        <v>49</v>
      </c>
      <c s="34" t="s">
        <v>226</v>
      </c>
      <c s="34" t="s">
        <v>227</v>
      </c>
      <c s="35" t="s">
        <v>51</v>
      </c>
      <c s="6" t="s">
        <v>228</v>
      </c>
      <c s="36" t="s">
        <v>65</v>
      </c>
      <c s="37">
        <v>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12.75">
      <c r="A213" s="35" t="s">
        <v>57</v>
      </c>
      <c r="E213" s="40" t="s">
        <v>58</v>
      </c>
    </row>
    <row r="214" spans="1:5" ht="12.75">
      <c r="A214" t="s">
        <v>59</v>
      </c>
      <c r="E214" s="39" t="s">
        <v>60</v>
      </c>
    </row>
    <row r="215" spans="1:16" ht="25.5">
      <c r="A215" t="s">
        <v>49</v>
      </c>
      <c s="34" t="s">
        <v>226</v>
      </c>
      <c s="34" t="s">
        <v>229</v>
      </c>
      <c s="35" t="s">
        <v>51</v>
      </c>
      <c s="6" t="s">
        <v>230</v>
      </c>
      <c s="36" t="s">
        <v>231</v>
      </c>
      <c s="37">
        <v>10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72</v>
      </c>
      <c>
        <f>(M215*21)/100</f>
      </c>
      <c t="s">
        <v>27</v>
      </c>
    </row>
    <row r="216" spans="1:5" ht="12.75">
      <c r="A216" s="35" t="s">
        <v>55</v>
      </c>
      <c r="E216" s="39" t="s">
        <v>56</v>
      </c>
    </row>
    <row r="217" spans="1:5" ht="12.75">
      <c r="A217" s="35" t="s">
        <v>57</v>
      </c>
      <c r="E217" s="40" t="s">
        <v>58</v>
      </c>
    </row>
    <row r="218" spans="1:5" ht="76.5">
      <c r="A218" t="s">
        <v>59</v>
      </c>
      <c r="E218" s="39" t="s">
        <v>232</v>
      </c>
    </row>
    <row r="219" spans="1:16" ht="12.75">
      <c r="A219" t="s">
        <v>49</v>
      </c>
      <c s="34" t="s">
        <v>233</v>
      </c>
      <c s="34" t="s">
        <v>234</v>
      </c>
      <c s="35" t="s">
        <v>51</v>
      </c>
      <c s="6" t="s">
        <v>235</v>
      </c>
      <c s="36" t="s">
        <v>65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56</v>
      </c>
    </row>
    <row r="221" spans="1:5" ht="12.75">
      <c r="A221" s="35" t="s">
        <v>57</v>
      </c>
      <c r="E221" s="40" t="s">
        <v>58</v>
      </c>
    </row>
    <row r="222" spans="1:5" ht="12.75">
      <c r="A222" t="s">
        <v>59</v>
      </c>
      <c r="E222" s="39" t="s">
        <v>60</v>
      </c>
    </row>
    <row r="223" spans="1:16" ht="12.75">
      <c r="A223" t="s">
        <v>49</v>
      </c>
      <c s="34" t="s">
        <v>236</v>
      </c>
      <c s="34" t="s">
        <v>237</v>
      </c>
      <c s="35" t="s">
        <v>51</v>
      </c>
      <c s="6" t="s">
        <v>238</v>
      </c>
      <c s="36" t="s">
        <v>65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72</v>
      </c>
      <c>
        <f>(M223*21)/100</f>
      </c>
      <c t="s">
        <v>27</v>
      </c>
    </row>
    <row r="224" spans="1:5" ht="12.75">
      <c r="A224" s="35" t="s">
        <v>55</v>
      </c>
      <c r="E224" s="39" t="s">
        <v>56</v>
      </c>
    </row>
    <row r="225" spans="1:5" ht="12.75">
      <c r="A225" s="35" t="s">
        <v>57</v>
      </c>
      <c r="E225" s="40" t="s">
        <v>58</v>
      </c>
    </row>
    <row r="226" spans="1:5" ht="12.75">
      <c r="A226" t="s">
        <v>59</v>
      </c>
      <c r="E226" s="39" t="s">
        <v>239</v>
      </c>
    </row>
    <row r="227" spans="1:16" ht="12.75">
      <c r="A227" t="s">
        <v>49</v>
      </c>
      <c s="34" t="s">
        <v>240</v>
      </c>
      <c s="34" t="s">
        <v>241</v>
      </c>
      <c s="35" t="s">
        <v>51</v>
      </c>
      <c s="6" t="s">
        <v>242</v>
      </c>
      <c s="36" t="s">
        <v>65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56</v>
      </c>
    </row>
    <row r="229" spans="1:5" ht="12.75">
      <c r="A229" s="35" t="s">
        <v>57</v>
      </c>
      <c r="E229" s="40" t="s">
        <v>58</v>
      </c>
    </row>
    <row r="230" spans="1:5" ht="12.75">
      <c r="A230" t="s">
        <v>59</v>
      </c>
      <c r="E230" s="39" t="s">
        <v>60</v>
      </c>
    </row>
    <row r="231" spans="1:16" ht="25.5">
      <c r="A231" t="s">
        <v>49</v>
      </c>
      <c s="34" t="s">
        <v>243</v>
      </c>
      <c s="34" t="s">
        <v>244</v>
      </c>
      <c s="35" t="s">
        <v>51</v>
      </c>
      <c s="6" t="s">
        <v>245</v>
      </c>
      <c s="36" t="s">
        <v>231</v>
      </c>
      <c s="37">
        <v>5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72</v>
      </c>
      <c>
        <f>(M231*21)/100</f>
      </c>
      <c t="s">
        <v>27</v>
      </c>
    </row>
    <row r="232" spans="1:5" ht="12.75">
      <c r="A232" s="35" t="s">
        <v>55</v>
      </c>
      <c r="E232" s="39" t="s">
        <v>56</v>
      </c>
    </row>
    <row r="233" spans="1:5" ht="12.75">
      <c r="A233" s="35" t="s">
        <v>57</v>
      </c>
      <c r="E233" s="40" t="s">
        <v>58</v>
      </c>
    </row>
    <row r="234" spans="1:5" ht="76.5">
      <c r="A234" t="s">
        <v>59</v>
      </c>
      <c r="E234" s="39" t="s">
        <v>232</v>
      </c>
    </row>
    <row r="235" spans="1:13" ht="12.75">
      <c r="A235" t="s">
        <v>46</v>
      </c>
      <c r="C235" s="31" t="s">
        <v>26</v>
      </c>
      <c r="E235" s="33" t="s">
        <v>246</v>
      </c>
      <c r="J235" s="32">
        <f>0</f>
      </c>
      <c s="32">
        <f>0</f>
      </c>
      <c s="32">
        <f>0+L236+L240+L244+L248+L252+L256+L260+L264+L268</f>
      </c>
      <c s="32">
        <f>0+M236+M240+M244+M248+M252+M256+M260+M264+M268</f>
      </c>
    </row>
    <row r="236" spans="1:16" ht="12.75">
      <c r="A236" t="s">
        <v>49</v>
      </c>
      <c s="34" t="s">
        <v>247</v>
      </c>
      <c s="34" t="s">
        <v>248</v>
      </c>
      <c s="35" t="s">
        <v>51</v>
      </c>
      <c s="6" t="s">
        <v>249</v>
      </c>
      <c s="36" t="s">
        <v>53</v>
      </c>
      <c s="37">
        <v>10490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56</v>
      </c>
    </row>
    <row r="238" spans="1:5" ht="12.75">
      <c r="A238" s="35" t="s">
        <v>57</v>
      </c>
      <c r="E238" s="40" t="s">
        <v>58</v>
      </c>
    </row>
    <row r="239" spans="1:5" ht="12.75">
      <c r="A239" t="s">
        <v>59</v>
      </c>
      <c r="E239" s="39" t="s">
        <v>60</v>
      </c>
    </row>
    <row r="240" spans="1:16" ht="12.75">
      <c r="A240" t="s">
        <v>49</v>
      </c>
      <c s="34" t="s">
        <v>250</v>
      </c>
      <c s="34" t="s">
        <v>251</v>
      </c>
      <c s="35" t="s">
        <v>51</v>
      </c>
      <c s="6" t="s">
        <v>252</v>
      </c>
      <c s="36" t="s">
        <v>53</v>
      </c>
      <c s="37">
        <v>10490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56</v>
      </c>
    </row>
    <row r="242" spans="1:5" ht="12.75">
      <c r="A242" s="35" t="s">
        <v>57</v>
      </c>
      <c r="E242" s="40" t="s">
        <v>58</v>
      </c>
    </row>
    <row r="243" spans="1:5" ht="12.75">
      <c r="A243" t="s">
        <v>59</v>
      </c>
      <c r="E243" s="39" t="s">
        <v>60</v>
      </c>
    </row>
    <row r="244" spans="1:16" ht="12.75">
      <c r="A244" t="s">
        <v>49</v>
      </c>
      <c s="34" t="s">
        <v>253</v>
      </c>
      <c s="34" t="s">
        <v>254</v>
      </c>
      <c s="35" t="s">
        <v>51</v>
      </c>
      <c s="6" t="s">
        <v>255</v>
      </c>
      <c s="36" t="s">
        <v>53</v>
      </c>
      <c s="37">
        <v>10490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56</v>
      </c>
    </row>
    <row r="246" spans="1:5" ht="12.75">
      <c r="A246" s="35" t="s">
        <v>57</v>
      </c>
      <c r="E246" s="40" t="s">
        <v>58</v>
      </c>
    </row>
    <row r="247" spans="1:5" ht="12.75">
      <c r="A247" t="s">
        <v>59</v>
      </c>
      <c r="E247" s="39" t="s">
        <v>60</v>
      </c>
    </row>
    <row r="248" spans="1:16" ht="12.75">
      <c r="A248" t="s">
        <v>49</v>
      </c>
      <c s="34" t="s">
        <v>253</v>
      </c>
      <c s="34" t="s">
        <v>256</v>
      </c>
      <c s="35" t="s">
        <v>51</v>
      </c>
      <c s="6" t="s">
        <v>257</v>
      </c>
      <c s="36" t="s">
        <v>65</v>
      </c>
      <c s="37">
        <v>24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56</v>
      </c>
    </row>
    <row r="250" spans="1:5" ht="12.75">
      <c r="A250" s="35" t="s">
        <v>57</v>
      </c>
      <c r="E250" s="40" t="s">
        <v>58</v>
      </c>
    </row>
    <row r="251" spans="1:5" ht="12.75">
      <c r="A251" t="s">
        <v>59</v>
      </c>
      <c r="E251" s="39" t="s">
        <v>60</v>
      </c>
    </row>
    <row r="252" spans="1:16" ht="12.75">
      <c r="A252" t="s">
        <v>49</v>
      </c>
      <c s="34" t="s">
        <v>258</v>
      </c>
      <c s="34" t="s">
        <v>259</v>
      </c>
      <c s="35" t="s">
        <v>51</v>
      </c>
      <c s="6" t="s">
        <v>260</v>
      </c>
      <c s="36" t="s">
        <v>261</v>
      </c>
      <c s="37">
        <v>3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12.75">
      <c r="A254" s="35" t="s">
        <v>57</v>
      </c>
      <c r="E254" s="40" t="s">
        <v>58</v>
      </c>
    </row>
    <row r="255" spans="1:5" ht="12.75">
      <c r="A255" t="s">
        <v>59</v>
      </c>
      <c r="E255" s="39" t="s">
        <v>60</v>
      </c>
    </row>
    <row r="256" spans="1:16" ht="12.75">
      <c r="A256" t="s">
        <v>49</v>
      </c>
      <c s="34" t="s">
        <v>262</v>
      </c>
      <c s="34" t="s">
        <v>263</v>
      </c>
      <c s="35" t="s">
        <v>51</v>
      </c>
      <c s="6" t="s">
        <v>264</v>
      </c>
      <c s="36" t="s">
        <v>65</v>
      </c>
      <c s="37">
        <v>24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56</v>
      </c>
    </row>
    <row r="258" spans="1:5" ht="12.75">
      <c r="A258" s="35" t="s">
        <v>57</v>
      </c>
      <c r="E258" s="40" t="s">
        <v>58</v>
      </c>
    </row>
    <row r="259" spans="1:5" ht="12.75">
      <c r="A259" t="s">
        <v>59</v>
      </c>
      <c r="E259" s="39" t="s">
        <v>60</v>
      </c>
    </row>
    <row r="260" spans="1:16" ht="12.75">
      <c r="A260" t="s">
        <v>49</v>
      </c>
      <c s="34" t="s">
        <v>265</v>
      </c>
      <c s="34" t="s">
        <v>212</v>
      </c>
      <c s="35" t="s">
        <v>51</v>
      </c>
      <c s="6" t="s">
        <v>213</v>
      </c>
      <c s="36" t="s">
        <v>65</v>
      </c>
      <c s="37">
        <v>24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56</v>
      </c>
    </row>
    <row r="262" spans="1:5" ht="12.75">
      <c r="A262" s="35" t="s">
        <v>57</v>
      </c>
      <c r="E262" s="40" t="s">
        <v>58</v>
      </c>
    </row>
    <row r="263" spans="1:5" ht="12.75">
      <c r="A263" t="s">
        <v>59</v>
      </c>
      <c r="E263" s="39" t="s">
        <v>60</v>
      </c>
    </row>
    <row r="264" spans="1:16" ht="12.75">
      <c r="A264" t="s">
        <v>49</v>
      </c>
      <c s="34" t="s">
        <v>265</v>
      </c>
      <c s="34" t="s">
        <v>266</v>
      </c>
      <c s="35" t="s">
        <v>51</v>
      </c>
      <c s="6" t="s">
        <v>267</v>
      </c>
      <c s="36" t="s">
        <v>65</v>
      </c>
      <c s="37">
        <v>4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56</v>
      </c>
    </row>
    <row r="266" spans="1:5" ht="12.75">
      <c r="A266" s="35" t="s">
        <v>57</v>
      </c>
      <c r="E266" s="40" t="s">
        <v>58</v>
      </c>
    </row>
    <row r="267" spans="1:5" ht="12.75">
      <c r="A267" t="s">
        <v>59</v>
      </c>
      <c r="E267" s="39" t="s">
        <v>60</v>
      </c>
    </row>
    <row r="268" spans="1:16" ht="12.75">
      <c r="A268" t="s">
        <v>49</v>
      </c>
      <c s="34" t="s">
        <v>268</v>
      </c>
      <c s="34" t="s">
        <v>269</v>
      </c>
      <c s="35" t="s">
        <v>51</v>
      </c>
      <c s="6" t="s">
        <v>270</v>
      </c>
      <c s="36" t="s">
        <v>65</v>
      </c>
      <c s="37">
        <v>4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56</v>
      </c>
    </row>
    <row r="270" spans="1:5" ht="12.75">
      <c r="A270" s="35" t="s">
        <v>57</v>
      </c>
      <c r="E270" s="40" t="s">
        <v>58</v>
      </c>
    </row>
    <row r="271" spans="1:5" ht="12.75">
      <c r="A271" t="s">
        <v>59</v>
      </c>
      <c r="E271" s="39" t="s">
        <v>60</v>
      </c>
    </row>
    <row r="272" spans="1:13" ht="12.75">
      <c r="A272" t="s">
        <v>46</v>
      </c>
      <c r="C272" s="31" t="s">
        <v>66</v>
      </c>
      <c r="E272" s="33" t="s">
        <v>271</v>
      </c>
      <c r="J272" s="32">
        <f>0</f>
      </c>
      <c s="32">
        <f>0</f>
      </c>
      <c s="32">
        <f>0+L273+L277+L281+L285+L289+L293+L297+L301+L305+L309+L313+L317+L321+L325+L329+L333</f>
      </c>
      <c s="32">
        <f>0+M273+M277+M281+M285+M289+M293+M297+M301+M305+M309+M313+M317+M321+M325+M329+M333</f>
      </c>
    </row>
    <row r="273" spans="1:16" ht="12.75">
      <c r="A273" t="s">
        <v>49</v>
      </c>
      <c s="34" t="s">
        <v>272</v>
      </c>
      <c s="34" t="s">
        <v>273</v>
      </c>
      <c s="35" t="s">
        <v>51</v>
      </c>
      <c s="6" t="s">
        <v>274</v>
      </c>
      <c s="36" t="s">
        <v>275</v>
      </c>
      <c s="37">
        <v>4.25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72</v>
      </c>
      <c>
        <f>(M273*21)/100</f>
      </c>
      <c t="s">
        <v>27</v>
      </c>
    </row>
    <row r="274" spans="1:5" ht="12.75">
      <c r="A274" s="35" t="s">
        <v>55</v>
      </c>
      <c r="E274" s="39" t="s">
        <v>56</v>
      </c>
    </row>
    <row r="275" spans="1:5" ht="12.75">
      <c r="A275" s="35" t="s">
        <v>57</v>
      </c>
      <c r="E275" s="40" t="s">
        <v>58</v>
      </c>
    </row>
    <row r="276" spans="1:5" ht="63.75">
      <c r="A276" t="s">
        <v>59</v>
      </c>
      <c r="E276" s="39" t="s">
        <v>276</v>
      </c>
    </row>
    <row r="277" spans="1:16" ht="25.5">
      <c r="A277" t="s">
        <v>49</v>
      </c>
      <c s="34" t="s">
        <v>277</v>
      </c>
      <c s="34" t="s">
        <v>278</v>
      </c>
      <c s="35" t="s">
        <v>51</v>
      </c>
      <c s="6" t="s">
        <v>279</v>
      </c>
      <c s="36" t="s">
        <v>65</v>
      </c>
      <c s="37">
        <v>5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56</v>
      </c>
    </row>
    <row r="279" spans="1:5" ht="12.75">
      <c r="A279" s="35" t="s">
        <v>57</v>
      </c>
      <c r="E279" s="40" t="s">
        <v>58</v>
      </c>
    </row>
    <row r="280" spans="1:5" ht="12.75">
      <c r="A280" t="s">
        <v>59</v>
      </c>
      <c r="E280" s="39" t="s">
        <v>60</v>
      </c>
    </row>
    <row r="281" spans="1:16" ht="12.75">
      <c r="A281" t="s">
        <v>49</v>
      </c>
      <c s="34" t="s">
        <v>280</v>
      </c>
      <c s="34" t="s">
        <v>281</v>
      </c>
      <c s="35" t="s">
        <v>51</v>
      </c>
      <c s="6" t="s">
        <v>282</v>
      </c>
      <c s="36" t="s">
        <v>283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72</v>
      </c>
      <c>
        <f>(M281*21)/100</f>
      </c>
      <c t="s">
        <v>27</v>
      </c>
    </row>
    <row r="282" spans="1:5" ht="12.75">
      <c r="A282" s="35" t="s">
        <v>55</v>
      </c>
      <c r="E282" s="39" t="s">
        <v>56</v>
      </c>
    </row>
    <row r="283" spans="1:5" ht="12.75">
      <c r="A283" s="35" t="s">
        <v>57</v>
      </c>
      <c r="E283" s="40" t="s">
        <v>58</v>
      </c>
    </row>
    <row r="284" spans="1:5" ht="12.75">
      <c r="A284" t="s">
        <v>59</v>
      </c>
      <c r="E284" s="39" t="s">
        <v>284</v>
      </c>
    </row>
    <row r="285" spans="1:16" ht="12.75">
      <c r="A285" t="s">
        <v>49</v>
      </c>
      <c s="34" t="s">
        <v>285</v>
      </c>
      <c s="34" t="s">
        <v>286</v>
      </c>
      <c s="35" t="s">
        <v>51</v>
      </c>
      <c s="6" t="s">
        <v>287</v>
      </c>
      <c s="36" t="s">
        <v>288</v>
      </c>
      <c s="37">
        <v>24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72</v>
      </c>
      <c>
        <f>(M285*21)/100</f>
      </c>
      <c t="s">
        <v>27</v>
      </c>
    </row>
    <row r="286" spans="1:5" ht="12.75">
      <c r="A286" s="35" t="s">
        <v>55</v>
      </c>
      <c r="E286" s="39" t="s">
        <v>56</v>
      </c>
    </row>
    <row r="287" spans="1:5" ht="12.75">
      <c r="A287" s="35" t="s">
        <v>57</v>
      </c>
      <c r="E287" s="40" t="s">
        <v>58</v>
      </c>
    </row>
    <row r="288" spans="1:5" ht="293.25">
      <c r="A288" t="s">
        <v>59</v>
      </c>
      <c r="E288" s="39" t="s">
        <v>289</v>
      </c>
    </row>
    <row r="289" spans="1:16" ht="12.75">
      <c r="A289" t="s">
        <v>49</v>
      </c>
      <c s="34" t="s">
        <v>290</v>
      </c>
      <c s="34" t="s">
        <v>291</v>
      </c>
      <c s="35" t="s">
        <v>51</v>
      </c>
      <c s="6" t="s">
        <v>292</v>
      </c>
      <c s="36" t="s">
        <v>288</v>
      </c>
      <c s="37">
        <v>613.325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72</v>
      </c>
      <c>
        <f>(M289*21)/100</f>
      </c>
      <c t="s">
        <v>27</v>
      </c>
    </row>
    <row r="290" spans="1:5" ht="12.75">
      <c r="A290" s="35" t="s">
        <v>55</v>
      </c>
      <c r="E290" s="39" t="s">
        <v>56</v>
      </c>
    </row>
    <row r="291" spans="1:5" ht="12.75">
      <c r="A291" s="35" t="s">
        <v>57</v>
      </c>
      <c r="E291" s="40" t="s">
        <v>58</v>
      </c>
    </row>
    <row r="292" spans="1:5" ht="318.75">
      <c r="A292" t="s">
        <v>59</v>
      </c>
      <c r="E292" s="39" t="s">
        <v>293</v>
      </c>
    </row>
    <row r="293" spans="1:16" ht="12.75">
      <c r="A293" t="s">
        <v>49</v>
      </c>
      <c s="34" t="s">
        <v>294</v>
      </c>
      <c s="34" t="s">
        <v>295</v>
      </c>
      <c s="35" t="s">
        <v>51</v>
      </c>
      <c s="6" t="s">
        <v>296</v>
      </c>
      <c s="36" t="s">
        <v>288</v>
      </c>
      <c s="37">
        <v>637.325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12.75">
      <c r="A294" s="35" t="s">
        <v>55</v>
      </c>
      <c r="E294" s="39" t="s">
        <v>56</v>
      </c>
    </row>
    <row r="295" spans="1:5" ht="12.75">
      <c r="A295" s="35" t="s">
        <v>57</v>
      </c>
      <c r="E295" s="40" t="s">
        <v>58</v>
      </c>
    </row>
    <row r="296" spans="1:5" ht="12.75">
      <c r="A296" t="s">
        <v>59</v>
      </c>
      <c r="E296" s="39" t="s">
        <v>60</v>
      </c>
    </row>
    <row r="297" spans="1:16" ht="12.75">
      <c r="A297" t="s">
        <v>49</v>
      </c>
      <c s="34" t="s">
        <v>297</v>
      </c>
      <c s="34" t="s">
        <v>298</v>
      </c>
      <c s="35" t="s">
        <v>51</v>
      </c>
      <c s="6" t="s">
        <v>299</v>
      </c>
      <c s="36" t="s">
        <v>53</v>
      </c>
      <c s="37">
        <v>1493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27</v>
      </c>
    </row>
    <row r="298" spans="1:5" ht="12.75">
      <c r="A298" s="35" t="s">
        <v>55</v>
      </c>
      <c r="E298" s="39" t="s">
        <v>56</v>
      </c>
    </row>
    <row r="299" spans="1:5" ht="12.75">
      <c r="A299" s="35" t="s">
        <v>57</v>
      </c>
      <c r="E299" s="40" t="s">
        <v>58</v>
      </c>
    </row>
    <row r="300" spans="1:5" ht="12.75">
      <c r="A300" t="s">
        <v>59</v>
      </c>
      <c r="E300" s="39" t="s">
        <v>60</v>
      </c>
    </row>
    <row r="301" spans="1:16" ht="12.75">
      <c r="A301" t="s">
        <v>49</v>
      </c>
      <c s="34" t="s">
        <v>300</v>
      </c>
      <c s="34" t="s">
        <v>301</v>
      </c>
      <c s="35" t="s">
        <v>51</v>
      </c>
      <c s="6" t="s">
        <v>302</v>
      </c>
      <c s="36" t="s">
        <v>53</v>
      </c>
      <c s="37">
        <v>131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27</v>
      </c>
    </row>
    <row r="302" spans="1:5" ht="12.75">
      <c r="A302" s="35" t="s">
        <v>55</v>
      </c>
      <c r="E302" s="39" t="s">
        <v>56</v>
      </c>
    </row>
    <row r="303" spans="1:5" ht="12.75">
      <c r="A303" s="35" t="s">
        <v>57</v>
      </c>
      <c r="E303" s="40" t="s">
        <v>58</v>
      </c>
    </row>
    <row r="304" spans="1:5" ht="12.75">
      <c r="A304" t="s">
        <v>59</v>
      </c>
      <c r="E304" s="39" t="s">
        <v>60</v>
      </c>
    </row>
    <row r="305" spans="1:16" ht="12.75">
      <c r="A305" t="s">
        <v>49</v>
      </c>
      <c s="34" t="s">
        <v>303</v>
      </c>
      <c s="34" t="s">
        <v>304</v>
      </c>
      <c s="35" t="s">
        <v>51</v>
      </c>
      <c s="6" t="s">
        <v>305</v>
      </c>
      <c s="36" t="s">
        <v>306</v>
      </c>
      <c s="37">
        <v>22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27</v>
      </c>
    </row>
    <row r="306" spans="1:5" ht="12.75">
      <c r="A306" s="35" t="s">
        <v>55</v>
      </c>
      <c r="E306" s="39" t="s">
        <v>56</v>
      </c>
    </row>
    <row r="307" spans="1:5" ht="12.75">
      <c r="A307" s="35" t="s">
        <v>57</v>
      </c>
      <c r="E307" s="40" t="s">
        <v>58</v>
      </c>
    </row>
    <row r="308" spans="1:5" ht="12.75">
      <c r="A308" t="s">
        <v>59</v>
      </c>
      <c r="E308" s="39" t="s">
        <v>60</v>
      </c>
    </row>
    <row r="309" spans="1:16" ht="12.75">
      <c r="A309" t="s">
        <v>49</v>
      </c>
      <c s="34" t="s">
        <v>303</v>
      </c>
      <c s="34" t="s">
        <v>307</v>
      </c>
      <c s="35" t="s">
        <v>51</v>
      </c>
      <c s="6" t="s">
        <v>308</v>
      </c>
      <c s="36" t="s">
        <v>53</v>
      </c>
      <c s="37">
        <v>1200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72</v>
      </c>
      <c>
        <f>(M309*21)/100</f>
      </c>
      <c t="s">
        <v>27</v>
      </c>
    </row>
    <row r="310" spans="1:5" ht="12.75">
      <c r="A310" s="35" t="s">
        <v>55</v>
      </c>
      <c r="E310" s="39" t="s">
        <v>9</v>
      </c>
    </row>
    <row r="311" spans="1:5" ht="12.75">
      <c r="A311" s="35" t="s">
        <v>57</v>
      </c>
      <c r="E311" s="40" t="s">
        <v>93</v>
      </c>
    </row>
    <row r="312" spans="1:5" ht="25.5">
      <c r="A312" t="s">
        <v>59</v>
      </c>
      <c r="E312" s="39" t="s">
        <v>309</v>
      </c>
    </row>
    <row r="313" spans="1:16" ht="12.75">
      <c r="A313" t="s">
        <v>49</v>
      </c>
      <c s="34" t="s">
        <v>303</v>
      </c>
      <c s="34" t="s">
        <v>310</v>
      </c>
      <c s="35" t="s">
        <v>51</v>
      </c>
      <c s="6" t="s">
        <v>311</v>
      </c>
      <c s="36" t="s">
        <v>53</v>
      </c>
      <c s="37">
        <v>52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72</v>
      </c>
      <c>
        <f>(M313*21)/100</f>
      </c>
      <c t="s">
        <v>27</v>
      </c>
    </row>
    <row r="314" spans="1:5" ht="12.75">
      <c r="A314" s="35" t="s">
        <v>55</v>
      </c>
      <c r="E314" s="39" t="s">
        <v>56</v>
      </c>
    </row>
    <row r="315" spans="1:5" ht="12.75">
      <c r="A315" s="35" t="s">
        <v>57</v>
      </c>
      <c r="E315" s="40" t="s">
        <v>58</v>
      </c>
    </row>
    <row r="316" spans="1:5" ht="12.75">
      <c r="A316" t="s">
        <v>59</v>
      </c>
      <c r="E316" s="39" t="s">
        <v>312</v>
      </c>
    </row>
    <row r="317" spans="1:16" ht="25.5">
      <c r="A317" t="s">
        <v>49</v>
      </c>
      <c s="34" t="s">
        <v>313</v>
      </c>
      <c s="34" t="s">
        <v>314</v>
      </c>
      <c s="35" t="s">
        <v>51</v>
      </c>
      <c s="6" t="s">
        <v>315</v>
      </c>
      <c s="36" t="s">
        <v>53</v>
      </c>
      <c s="37">
        <v>1030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72</v>
      </c>
      <c>
        <f>(M317*21)/100</f>
      </c>
      <c t="s">
        <v>27</v>
      </c>
    </row>
    <row r="318" spans="1:5" ht="12.75">
      <c r="A318" s="35" t="s">
        <v>55</v>
      </c>
      <c r="E318" s="39" t="s">
        <v>56</v>
      </c>
    </row>
    <row r="319" spans="1:5" ht="12.75">
      <c r="A319" s="35" t="s">
        <v>57</v>
      </c>
      <c r="E319" s="40" t="s">
        <v>58</v>
      </c>
    </row>
    <row r="320" spans="1:5" ht="38.25">
      <c r="A320" t="s">
        <v>59</v>
      </c>
      <c r="E320" s="39" t="s">
        <v>316</v>
      </c>
    </row>
    <row r="321" spans="1:16" ht="12.75">
      <c r="A321" t="s">
        <v>49</v>
      </c>
      <c s="34" t="s">
        <v>317</v>
      </c>
      <c s="34" t="s">
        <v>318</v>
      </c>
      <c s="35" t="s">
        <v>51</v>
      </c>
      <c s="6" t="s">
        <v>319</v>
      </c>
      <c s="36" t="s">
        <v>53</v>
      </c>
      <c s="37">
        <v>170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72</v>
      </c>
      <c>
        <f>(M321*21)/100</f>
      </c>
      <c t="s">
        <v>27</v>
      </c>
    </row>
    <row r="322" spans="1:5" ht="12.75">
      <c r="A322" s="35" t="s">
        <v>55</v>
      </c>
      <c r="E322" s="39" t="s">
        <v>56</v>
      </c>
    </row>
    <row r="323" spans="1:5" ht="12.75">
      <c r="A323" s="35" t="s">
        <v>57</v>
      </c>
      <c r="E323" s="40" t="s">
        <v>58</v>
      </c>
    </row>
    <row r="324" spans="1:5" ht="38.25">
      <c r="A324" t="s">
        <v>59</v>
      </c>
      <c r="E324" s="39" t="s">
        <v>316</v>
      </c>
    </row>
    <row r="325" spans="1:16" ht="12.75">
      <c r="A325" t="s">
        <v>49</v>
      </c>
      <c s="34" t="s">
        <v>320</v>
      </c>
      <c s="34" t="s">
        <v>321</v>
      </c>
      <c s="35" t="s">
        <v>51</v>
      </c>
      <c s="6" t="s">
        <v>322</v>
      </c>
      <c s="36" t="s">
        <v>288</v>
      </c>
      <c s="37">
        <v>483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54</v>
      </c>
      <c>
        <f>(M325*21)/100</f>
      </c>
      <c t="s">
        <v>27</v>
      </c>
    </row>
    <row r="326" spans="1:5" ht="12.75">
      <c r="A326" s="35" t="s">
        <v>55</v>
      </c>
      <c r="E326" s="39" t="s">
        <v>56</v>
      </c>
    </row>
    <row r="327" spans="1:5" ht="12.75">
      <c r="A327" s="35" t="s">
        <v>57</v>
      </c>
      <c r="E327" s="40" t="s">
        <v>58</v>
      </c>
    </row>
    <row r="328" spans="1:5" ht="12.75">
      <c r="A328" t="s">
        <v>59</v>
      </c>
      <c r="E328" s="39" t="s">
        <v>60</v>
      </c>
    </row>
    <row r="329" spans="1:16" ht="12.75">
      <c r="A329" t="s">
        <v>49</v>
      </c>
      <c s="34" t="s">
        <v>323</v>
      </c>
      <c s="34" t="s">
        <v>324</v>
      </c>
      <c s="35" t="s">
        <v>51</v>
      </c>
      <c s="6" t="s">
        <v>325</v>
      </c>
      <c s="36" t="s">
        <v>306</v>
      </c>
      <c s="37">
        <v>250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54</v>
      </c>
      <c>
        <f>(M329*21)/100</f>
      </c>
      <c t="s">
        <v>27</v>
      </c>
    </row>
    <row r="330" spans="1:5" ht="12.75">
      <c r="A330" s="35" t="s">
        <v>55</v>
      </c>
      <c r="E330" s="39" t="s">
        <v>56</v>
      </c>
    </row>
    <row r="331" spans="1:5" ht="12.75">
      <c r="A331" s="35" t="s">
        <v>57</v>
      </c>
      <c r="E331" s="40" t="s">
        <v>58</v>
      </c>
    </row>
    <row r="332" spans="1:5" ht="12.75">
      <c r="A332" t="s">
        <v>59</v>
      </c>
      <c r="E332" s="39" t="s">
        <v>60</v>
      </c>
    </row>
    <row r="333" spans="1:16" ht="12.75">
      <c r="A333" t="s">
        <v>49</v>
      </c>
      <c s="34" t="s">
        <v>323</v>
      </c>
      <c s="34" t="s">
        <v>326</v>
      </c>
      <c s="35" t="s">
        <v>51</v>
      </c>
      <c s="6" t="s">
        <v>327</v>
      </c>
      <c s="36" t="s">
        <v>283</v>
      </c>
      <c s="37">
        <v>1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72</v>
      </c>
      <c>
        <f>(M333*21)/100</f>
      </c>
      <c t="s">
        <v>27</v>
      </c>
    </row>
    <row r="334" spans="1:5" ht="12.75">
      <c r="A334" s="35" t="s">
        <v>55</v>
      </c>
      <c r="E334" s="39" t="s">
        <v>56</v>
      </c>
    </row>
    <row r="335" spans="1:5" ht="12.75">
      <c r="A335" s="35" t="s">
        <v>57</v>
      </c>
      <c r="E335" s="40" t="s">
        <v>58</v>
      </c>
    </row>
    <row r="336" spans="1:5" ht="12.75">
      <c r="A336" t="s">
        <v>59</v>
      </c>
      <c r="E336" s="39" t="s">
        <v>328</v>
      </c>
    </row>
    <row r="337" spans="1:13" ht="12.75">
      <c r="A337" t="s">
        <v>46</v>
      </c>
      <c r="C337" s="31" t="s">
        <v>69</v>
      </c>
      <c r="E337" s="33" t="s">
        <v>329</v>
      </c>
      <c r="J337" s="32">
        <f>0</f>
      </c>
      <c s="32">
        <f>0</f>
      </c>
      <c s="32">
        <f>0+L338+L342+L346</f>
      </c>
      <c s="32">
        <f>0+M338+M342+M346</f>
      </c>
    </row>
    <row r="338" spans="1:16" ht="12.75">
      <c r="A338" t="s">
        <v>49</v>
      </c>
      <c s="34" t="s">
        <v>330</v>
      </c>
      <c s="34" t="s">
        <v>331</v>
      </c>
      <c s="35" t="s">
        <v>51</v>
      </c>
      <c s="6" t="s">
        <v>332</v>
      </c>
      <c s="36" t="s">
        <v>65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72</v>
      </c>
      <c>
        <f>(M338*21)/100</f>
      </c>
      <c t="s">
        <v>27</v>
      </c>
    </row>
    <row r="339" spans="1:5" ht="12.75">
      <c r="A339" s="35" t="s">
        <v>55</v>
      </c>
      <c r="E339" s="39" t="s">
        <v>56</v>
      </c>
    </row>
    <row r="340" spans="1:5" ht="12.75">
      <c r="A340" s="35" t="s">
        <v>57</v>
      </c>
      <c r="E340" s="40" t="s">
        <v>58</v>
      </c>
    </row>
    <row r="341" spans="1:5" ht="51">
      <c r="A341" t="s">
        <v>59</v>
      </c>
      <c r="E341" s="39" t="s">
        <v>333</v>
      </c>
    </row>
    <row r="342" spans="1:16" ht="12.75">
      <c r="A342" t="s">
        <v>49</v>
      </c>
      <c s="34" t="s">
        <v>330</v>
      </c>
      <c s="34" t="s">
        <v>334</v>
      </c>
      <c s="35" t="s">
        <v>51</v>
      </c>
      <c s="6" t="s">
        <v>335</v>
      </c>
      <c s="36" t="s">
        <v>65</v>
      </c>
      <c s="37">
        <v>2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72</v>
      </c>
      <c>
        <f>(M342*21)/100</f>
      </c>
      <c t="s">
        <v>27</v>
      </c>
    </row>
    <row r="343" spans="1:5" ht="12.75">
      <c r="A343" s="35" t="s">
        <v>55</v>
      </c>
      <c r="E343" s="39" t="s">
        <v>56</v>
      </c>
    </row>
    <row r="344" spans="1:5" ht="12.75">
      <c r="A344" s="35" t="s">
        <v>57</v>
      </c>
      <c r="E344" s="40" t="s">
        <v>58</v>
      </c>
    </row>
    <row r="345" spans="1:5" ht="51">
      <c r="A345" t="s">
        <v>59</v>
      </c>
      <c r="E345" s="39" t="s">
        <v>336</v>
      </c>
    </row>
    <row r="346" spans="1:16" ht="12.75">
      <c r="A346" t="s">
        <v>49</v>
      </c>
      <c s="34" t="s">
        <v>337</v>
      </c>
      <c s="34" t="s">
        <v>338</v>
      </c>
      <c s="35" t="s">
        <v>51</v>
      </c>
      <c s="6" t="s">
        <v>339</v>
      </c>
      <c s="36" t="s">
        <v>65</v>
      </c>
      <c s="37">
        <v>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72</v>
      </c>
      <c>
        <f>(M346*21)/100</f>
      </c>
      <c t="s">
        <v>27</v>
      </c>
    </row>
    <row r="347" spans="1:5" ht="12.75">
      <c r="A347" s="35" t="s">
        <v>55</v>
      </c>
      <c r="E347" s="39" t="s">
        <v>56</v>
      </c>
    </row>
    <row r="348" spans="1:5" ht="12.75">
      <c r="A348" s="35" t="s">
        <v>57</v>
      </c>
      <c r="E348" s="40" t="s">
        <v>58</v>
      </c>
    </row>
    <row r="349" spans="1:5" ht="51">
      <c r="A349" t="s">
        <v>59</v>
      </c>
      <c r="E349" s="39" t="s">
        <v>333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340</v>
      </c>
      <c r="E4" s="26" t="s">
        <v>341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COUNTIFS(L8:L293,"=0",A8:A293,"P")+COUNTIFS(L8:L293,"",A8:A293,"P")+SUM(Q8:Q293)</f>
      </c>
    </row>
    <row r="8" spans="1:13" ht="12.75">
      <c r="A8" t="s">
        <v>44</v>
      </c>
      <c r="C8" s="28" t="s">
        <v>344</v>
      </c>
      <c r="E8" s="30" t="s">
        <v>343</v>
      </c>
      <c r="J8" s="29">
        <f>0+J9+J46+J103+J112+J117+J126+J203+J212</f>
      </c>
      <c s="29">
        <f>0+K9+K46+K103+K112+K117+K126+K203+K212</f>
      </c>
      <c s="29">
        <f>0+L9+L46+L103+L112+L117+L126+L203+L212</f>
      </c>
      <c s="29">
        <f>0+M9+M46+M103+M112+M117+M126+M203+M212</f>
      </c>
    </row>
    <row r="9" spans="1:13" ht="12.75">
      <c r="A9" t="s">
        <v>46</v>
      </c>
      <c r="C9" s="31" t="s">
        <v>345</v>
      </c>
      <c r="E9" s="33" t="s">
        <v>346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47</v>
      </c>
      <c s="34" t="s">
        <v>347</v>
      </c>
      <c s="35" t="s">
        <v>51</v>
      </c>
      <c s="6" t="s">
        <v>348</v>
      </c>
      <c s="36" t="s">
        <v>349</v>
      </c>
      <c s="37">
        <v>284.508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350</v>
      </c>
      <c s="35" t="s">
        <v>51</v>
      </c>
      <c s="6" t="s">
        <v>351</v>
      </c>
      <c s="36" t="s">
        <v>349</v>
      </c>
      <c s="37">
        <v>84.8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352</v>
      </c>
      <c s="35" t="s">
        <v>51</v>
      </c>
      <c s="6" t="s">
        <v>353</v>
      </c>
      <c s="36" t="s">
        <v>349</v>
      </c>
      <c s="37">
        <v>6.25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354</v>
      </c>
      <c s="35" t="s">
        <v>51</v>
      </c>
      <c s="6" t="s">
        <v>355</v>
      </c>
      <c s="36" t="s">
        <v>349</v>
      </c>
      <c s="37">
        <v>206.925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69</v>
      </c>
      <c s="34" t="s">
        <v>356</v>
      </c>
      <c s="35" t="s">
        <v>51</v>
      </c>
      <c s="6" t="s">
        <v>357</v>
      </c>
      <c s="36" t="s">
        <v>349</v>
      </c>
      <c s="37">
        <v>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358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74</v>
      </c>
      <c s="34" t="s">
        <v>359</v>
      </c>
      <c s="35" t="s">
        <v>51</v>
      </c>
      <c s="6" t="s">
        <v>360</v>
      </c>
      <c s="36" t="s">
        <v>349</v>
      </c>
      <c s="37">
        <v>0.013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361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362</v>
      </c>
      <c s="35" t="s">
        <v>51</v>
      </c>
      <c s="6" t="s">
        <v>363</v>
      </c>
      <c s="36" t="s">
        <v>349</v>
      </c>
      <c s="37">
        <v>0.025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364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81</v>
      </c>
      <c s="34" t="s">
        <v>365</v>
      </c>
      <c s="35" t="s">
        <v>51</v>
      </c>
      <c s="6" t="s">
        <v>366</v>
      </c>
      <c s="36" t="s">
        <v>349</v>
      </c>
      <c s="37">
        <v>44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84</v>
      </c>
      <c s="34" t="s">
        <v>367</v>
      </c>
      <c s="35" t="s">
        <v>51</v>
      </c>
      <c s="6" t="s">
        <v>368</v>
      </c>
      <c s="36" t="s">
        <v>349</v>
      </c>
      <c s="37">
        <v>7.15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369</v>
      </c>
    </row>
    <row r="45" spans="1:5" ht="12.75">
      <c r="A45" t="s">
        <v>59</v>
      </c>
      <c r="E45" s="39" t="s">
        <v>60</v>
      </c>
    </row>
    <row r="46" spans="1:13" ht="12.75">
      <c r="A46" t="s">
        <v>46</v>
      </c>
      <c r="C46" s="31" t="s">
        <v>47</v>
      </c>
      <c r="E46" s="33" t="s">
        <v>271</v>
      </c>
      <c r="J46" s="32">
        <f>0</f>
      </c>
      <c s="32">
        <f>0</f>
      </c>
      <c s="32">
        <f>0+L47+L51+L55+L59+L63+L67+L71+L75+L79+L83+L87+L91+L95+L99</f>
      </c>
      <c s="32">
        <f>0+M47+M51+M55+M59+M63+M67+M71+M75+M79+M83+M87+M91+M95+M99</f>
      </c>
    </row>
    <row r="47" spans="1:16" ht="12.75">
      <c r="A47" t="s">
        <v>49</v>
      </c>
      <c s="34" t="s">
        <v>87</v>
      </c>
      <c s="34" t="s">
        <v>370</v>
      </c>
      <c s="35" t="s">
        <v>51</v>
      </c>
      <c s="6" t="s">
        <v>371</v>
      </c>
      <c s="36" t="s">
        <v>306</v>
      </c>
      <c s="37">
        <v>600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57</v>
      </c>
      <c r="E49" s="40" t="s">
        <v>372</v>
      </c>
    </row>
    <row r="50" spans="1:5" ht="12.75">
      <c r="A50" t="s">
        <v>59</v>
      </c>
      <c r="E50" s="39" t="s">
        <v>60</v>
      </c>
    </row>
    <row r="51" spans="1:16" ht="12.75">
      <c r="A51" t="s">
        <v>49</v>
      </c>
      <c s="34" t="s">
        <v>90</v>
      </c>
      <c s="34" t="s">
        <v>373</v>
      </c>
      <c s="35" t="s">
        <v>51</v>
      </c>
      <c s="6" t="s">
        <v>374</v>
      </c>
      <c s="36" t="s">
        <v>306</v>
      </c>
      <c s="37">
        <v>210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375</v>
      </c>
    </row>
    <row r="54" spans="1:5" ht="12.75">
      <c r="A54" t="s">
        <v>59</v>
      </c>
      <c r="E54" s="39" t="s">
        <v>60</v>
      </c>
    </row>
    <row r="55" spans="1:16" ht="25.5">
      <c r="A55" t="s">
        <v>49</v>
      </c>
      <c s="34" t="s">
        <v>95</v>
      </c>
      <c s="34" t="s">
        <v>376</v>
      </c>
      <c s="35" t="s">
        <v>51</v>
      </c>
      <c s="6" t="s">
        <v>377</v>
      </c>
      <c s="36" t="s">
        <v>288</v>
      </c>
      <c s="37">
        <v>8.8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378</v>
      </c>
    </row>
    <row r="58" spans="1:5" ht="12.75">
      <c r="A58" t="s">
        <v>59</v>
      </c>
      <c r="E58" s="39" t="s">
        <v>60</v>
      </c>
    </row>
    <row r="59" spans="1:16" ht="25.5">
      <c r="A59" t="s">
        <v>49</v>
      </c>
      <c s="34" t="s">
        <v>99</v>
      </c>
      <c s="34" t="s">
        <v>379</v>
      </c>
      <c s="35" t="s">
        <v>51</v>
      </c>
      <c s="6" t="s">
        <v>380</v>
      </c>
      <c s="36" t="s">
        <v>288</v>
      </c>
      <c s="37">
        <v>22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381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103</v>
      </c>
      <c s="34" t="s">
        <v>382</v>
      </c>
      <c s="35" t="s">
        <v>51</v>
      </c>
      <c s="6" t="s">
        <v>383</v>
      </c>
      <c s="36" t="s">
        <v>288</v>
      </c>
      <c s="37">
        <v>361.5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384</v>
      </c>
    </row>
    <row r="65" spans="1:5" ht="12.75">
      <c r="A65" s="35" t="s">
        <v>57</v>
      </c>
      <c r="E65" s="40" t="s">
        <v>385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107</v>
      </c>
      <c s="34" t="s">
        <v>386</v>
      </c>
      <c s="35" t="s">
        <v>51</v>
      </c>
      <c s="6" t="s">
        <v>387</v>
      </c>
      <c s="36" t="s">
        <v>288</v>
      </c>
      <c s="37">
        <v>116.154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25.5">
      <c r="A69" s="35" t="s">
        <v>57</v>
      </c>
      <c r="E69" s="40" t="s">
        <v>388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111</v>
      </c>
      <c s="34" t="s">
        <v>389</v>
      </c>
      <c s="35" t="s">
        <v>51</v>
      </c>
      <c s="6" t="s">
        <v>390</v>
      </c>
      <c s="36" t="s">
        <v>53</v>
      </c>
      <c s="37">
        <v>60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57</v>
      </c>
      <c r="E73" s="40" t="s">
        <v>391</v>
      </c>
    </row>
    <row r="74" spans="1:5" ht="12.75">
      <c r="A74" t="s">
        <v>59</v>
      </c>
      <c r="E74" s="39" t="s">
        <v>60</v>
      </c>
    </row>
    <row r="75" spans="1:16" ht="12.75">
      <c r="A75" t="s">
        <v>49</v>
      </c>
      <c s="34" t="s">
        <v>114</v>
      </c>
      <c s="34" t="s">
        <v>392</v>
      </c>
      <c s="35" t="s">
        <v>51</v>
      </c>
      <c s="6" t="s">
        <v>393</v>
      </c>
      <c s="36" t="s">
        <v>288</v>
      </c>
      <c s="37">
        <v>24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394</v>
      </c>
    </row>
    <row r="77" spans="1:5" ht="12.75">
      <c r="A77" s="35" t="s">
        <v>57</v>
      </c>
      <c r="E77" s="40" t="s">
        <v>395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123</v>
      </c>
      <c s="34" t="s">
        <v>396</v>
      </c>
      <c s="35" t="s">
        <v>51</v>
      </c>
      <c s="6" t="s">
        <v>397</v>
      </c>
      <c s="36" t="s">
        <v>288</v>
      </c>
      <c s="37">
        <v>2.1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398</v>
      </c>
    </row>
    <row r="82" spans="1:5" ht="12.75">
      <c r="A82" t="s">
        <v>59</v>
      </c>
      <c r="E82" s="39" t="s">
        <v>60</v>
      </c>
    </row>
    <row r="83" spans="1:16" ht="12.75">
      <c r="A83" t="s">
        <v>49</v>
      </c>
      <c s="34" t="s">
        <v>126</v>
      </c>
      <c s="34" t="s">
        <v>295</v>
      </c>
      <c s="35" t="s">
        <v>51</v>
      </c>
      <c s="6" t="s">
        <v>296</v>
      </c>
      <c s="36" t="s">
        <v>288</v>
      </c>
      <c s="37">
        <v>26.1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399</v>
      </c>
    </row>
    <row r="86" spans="1:5" ht="12.75">
      <c r="A86" t="s">
        <v>59</v>
      </c>
      <c r="E86" s="39" t="s">
        <v>60</v>
      </c>
    </row>
    <row r="87" spans="1:16" ht="12.75">
      <c r="A87" t="s">
        <v>49</v>
      </c>
      <c s="34" t="s">
        <v>129</v>
      </c>
      <c s="34" t="s">
        <v>400</v>
      </c>
      <c s="35" t="s">
        <v>51</v>
      </c>
      <c s="6" t="s">
        <v>401</v>
      </c>
      <c s="36" t="s">
        <v>306</v>
      </c>
      <c s="37">
        <v>270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402</v>
      </c>
    </row>
    <row r="90" spans="1:5" ht="12.75">
      <c r="A90" t="s">
        <v>59</v>
      </c>
      <c r="E90" s="39" t="s">
        <v>60</v>
      </c>
    </row>
    <row r="91" spans="1:16" ht="12.75">
      <c r="A91" t="s">
        <v>49</v>
      </c>
      <c s="34" t="s">
        <v>132</v>
      </c>
      <c s="34" t="s">
        <v>403</v>
      </c>
      <c s="35" t="s">
        <v>51</v>
      </c>
      <c s="6" t="s">
        <v>404</v>
      </c>
      <c s="36" t="s">
        <v>306</v>
      </c>
      <c s="37">
        <v>986.5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405</v>
      </c>
    </row>
    <row r="94" spans="1:5" ht="12.75">
      <c r="A94" t="s">
        <v>59</v>
      </c>
      <c r="E94" s="39" t="s">
        <v>60</v>
      </c>
    </row>
    <row r="95" spans="1:16" ht="12.75">
      <c r="A95" t="s">
        <v>49</v>
      </c>
      <c s="34" t="s">
        <v>135</v>
      </c>
      <c s="34" t="s">
        <v>406</v>
      </c>
      <c s="35" t="s">
        <v>51</v>
      </c>
      <c s="6" t="s">
        <v>407</v>
      </c>
      <c s="36" t="s">
        <v>306</v>
      </c>
      <c s="37">
        <v>986.5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408</v>
      </c>
    </row>
    <row r="98" spans="1:5" ht="12.75">
      <c r="A98" t="s">
        <v>59</v>
      </c>
      <c r="E98" s="39" t="s">
        <v>60</v>
      </c>
    </row>
    <row r="99" spans="1:16" ht="12.75">
      <c r="A99" t="s">
        <v>49</v>
      </c>
      <c s="34" t="s">
        <v>138</v>
      </c>
      <c s="34" t="s">
        <v>409</v>
      </c>
      <c s="35" t="s">
        <v>51</v>
      </c>
      <c s="6" t="s">
        <v>410</v>
      </c>
      <c s="36" t="s">
        <v>288</v>
      </c>
      <c s="37">
        <v>70.239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57</v>
      </c>
      <c r="E101" s="40" t="s">
        <v>408</v>
      </c>
    </row>
    <row r="102" spans="1:5" ht="12.75">
      <c r="A102" t="s">
        <v>59</v>
      </c>
      <c r="E102" s="39" t="s">
        <v>60</v>
      </c>
    </row>
    <row r="103" spans="1:13" ht="12.75">
      <c r="A103" t="s">
        <v>46</v>
      </c>
      <c r="C103" s="31" t="s">
        <v>27</v>
      </c>
      <c r="E103" s="33" t="s">
        <v>411</v>
      </c>
      <c r="J103" s="32">
        <f>0</f>
      </c>
      <c s="32">
        <f>0</f>
      </c>
      <c s="32">
        <f>0+L104+L108</f>
      </c>
      <c s="32">
        <f>0+M104+M108</f>
      </c>
    </row>
    <row r="104" spans="1:16" ht="12.75">
      <c r="A104" t="s">
        <v>49</v>
      </c>
      <c s="34" t="s">
        <v>141</v>
      </c>
      <c s="34" t="s">
        <v>412</v>
      </c>
      <c s="35" t="s">
        <v>51</v>
      </c>
      <c s="6" t="s">
        <v>413</v>
      </c>
      <c s="36" t="s">
        <v>306</v>
      </c>
      <c s="37">
        <v>30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51</v>
      </c>
    </row>
    <row r="106" spans="1:5" ht="12.75">
      <c r="A106" s="35" t="s">
        <v>57</v>
      </c>
      <c r="E106" s="40" t="s">
        <v>414</v>
      </c>
    </row>
    <row r="107" spans="1:5" ht="12.75">
      <c r="A107" t="s">
        <v>59</v>
      </c>
      <c r="E107" s="39" t="s">
        <v>60</v>
      </c>
    </row>
    <row r="108" spans="1:16" ht="12.75">
      <c r="A108" t="s">
        <v>49</v>
      </c>
      <c s="34" t="s">
        <v>144</v>
      </c>
      <c s="34" t="s">
        <v>415</v>
      </c>
      <c s="35" t="s">
        <v>51</v>
      </c>
      <c s="6" t="s">
        <v>416</v>
      </c>
      <c s="36" t="s">
        <v>53</v>
      </c>
      <c s="37">
        <v>33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417</v>
      </c>
    </row>
    <row r="110" spans="1:5" ht="12.75">
      <c r="A110" s="35" t="s">
        <v>57</v>
      </c>
      <c r="E110" s="40" t="s">
        <v>418</v>
      </c>
    </row>
    <row r="111" spans="1:5" ht="12.75">
      <c r="A111" t="s">
        <v>59</v>
      </c>
      <c r="E111" s="39" t="s">
        <v>60</v>
      </c>
    </row>
    <row r="112" spans="1:13" ht="12.75">
      <c r="A112" t="s">
        <v>46</v>
      </c>
      <c r="C112" s="31" t="s">
        <v>26</v>
      </c>
      <c r="E112" s="33" t="s">
        <v>419</v>
      </c>
      <c r="J112" s="32">
        <f>0</f>
      </c>
      <c s="32">
        <f>0</f>
      </c>
      <c s="32">
        <f>0+L113</f>
      </c>
      <c s="32">
        <f>0+M113</f>
      </c>
    </row>
    <row r="113" spans="1:16" ht="25.5">
      <c r="A113" t="s">
        <v>49</v>
      </c>
      <c s="34" t="s">
        <v>297</v>
      </c>
      <c s="34" t="s">
        <v>420</v>
      </c>
      <c s="35" t="s">
        <v>51</v>
      </c>
      <c s="6" t="s">
        <v>421</v>
      </c>
      <c s="36" t="s">
        <v>288</v>
      </c>
      <c s="37">
        <v>6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422</v>
      </c>
    </row>
    <row r="115" spans="1:5" ht="12.75">
      <c r="A115" s="35" t="s">
        <v>57</v>
      </c>
      <c r="E115" s="40" t="s">
        <v>423</v>
      </c>
    </row>
    <row r="116" spans="1:5" ht="12.75">
      <c r="A116" t="s">
        <v>59</v>
      </c>
      <c r="E116" s="39" t="s">
        <v>60</v>
      </c>
    </row>
    <row r="117" spans="1:13" ht="12.75">
      <c r="A117" t="s">
        <v>46</v>
      </c>
      <c r="C117" s="31" t="s">
        <v>66</v>
      </c>
      <c r="E117" s="33" t="s">
        <v>424</v>
      </c>
      <c r="J117" s="32">
        <f>0</f>
      </c>
      <c s="32">
        <f>0</f>
      </c>
      <c s="32">
        <f>0+L118+L122</f>
      </c>
      <c s="32">
        <f>0+M118+M122</f>
      </c>
    </row>
    <row r="118" spans="1:16" ht="12.75">
      <c r="A118" t="s">
        <v>49</v>
      </c>
      <c s="34" t="s">
        <v>300</v>
      </c>
      <c s="34" t="s">
        <v>425</v>
      </c>
      <c s="35" t="s">
        <v>51</v>
      </c>
      <c s="6" t="s">
        <v>426</v>
      </c>
      <c s="36" t="s">
        <v>288</v>
      </c>
      <c s="37">
        <v>6.6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427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303</v>
      </c>
      <c s="34" t="s">
        <v>428</v>
      </c>
      <c s="35" t="s">
        <v>51</v>
      </c>
      <c s="6" t="s">
        <v>429</v>
      </c>
      <c s="36" t="s">
        <v>288</v>
      </c>
      <c s="37">
        <v>19.8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430</v>
      </c>
    </row>
    <row r="124" spans="1:5" ht="25.5">
      <c r="A124" s="35" t="s">
        <v>57</v>
      </c>
      <c r="E124" s="40" t="s">
        <v>431</v>
      </c>
    </row>
    <row r="125" spans="1:5" ht="12.75">
      <c r="A125" t="s">
        <v>59</v>
      </c>
      <c r="E125" s="39" t="s">
        <v>60</v>
      </c>
    </row>
    <row r="126" spans="1:13" ht="12.75">
      <c r="A126" t="s">
        <v>46</v>
      </c>
      <c r="C126" s="31" t="s">
        <v>69</v>
      </c>
      <c r="E126" s="33" t="s">
        <v>432</v>
      </c>
      <c r="J126" s="32">
        <f>0</f>
      </c>
      <c s="32">
        <f>0</f>
      </c>
      <c s="32">
        <f>0+L127+L131+L135+L139+L143+L147+L151+L155+L159+L163+L167+L171+L175+L179+L183+L187+L191+L195+L199</f>
      </c>
      <c s="32">
        <f>0+M127+M131+M135+M139+M143+M147+M151+M155+M159+M163+M167+M171+M175+M179+M183+M187+M191+M195+M199</f>
      </c>
    </row>
    <row r="127" spans="1:16" ht="25.5">
      <c r="A127" t="s">
        <v>49</v>
      </c>
      <c s="34" t="s">
        <v>148</v>
      </c>
      <c s="34" t="s">
        <v>433</v>
      </c>
      <c s="35" t="s">
        <v>51</v>
      </c>
      <c s="6" t="s">
        <v>434</v>
      </c>
      <c s="36" t="s">
        <v>288</v>
      </c>
      <c s="37">
        <v>53.834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51</v>
      </c>
    </row>
    <row r="129" spans="1:5" ht="12.75">
      <c r="A129" s="35" t="s">
        <v>57</v>
      </c>
      <c r="E129" s="40" t="s">
        <v>435</v>
      </c>
    </row>
    <row r="130" spans="1:5" ht="12.75">
      <c r="A130" t="s">
        <v>59</v>
      </c>
      <c r="E130" s="39" t="s">
        <v>60</v>
      </c>
    </row>
    <row r="131" spans="1:16" ht="12.75">
      <c r="A131" t="s">
        <v>49</v>
      </c>
      <c s="34" t="s">
        <v>152</v>
      </c>
      <c s="34" t="s">
        <v>436</v>
      </c>
      <c s="35" t="s">
        <v>51</v>
      </c>
      <c s="6" t="s">
        <v>437</v>
      </c>
      <c s="36" t="s">
        <v>288</v>
      </c>
      <c s="37">
        <v>56.32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57</v>
      </c>
      <c r="E133" s="40" t="s">
        <v>438</v>
      </c>
    </row>
    <row r="134" spans="1:5" ht="12.75">
      <c r="A134" t="s">
        <v>59</v>
      </c>
      <c r="E134" s="39" t="s">
        <v>60</v>
      </c>
    </row>
    <row r="135" spans="1:16" ht="12.75">
      <c r="A135" t="s">
        <v>49</v>
      </c>
      <c s="34" t="s">
        <v>156</v>
      </c>
      <c s="34" t="s">
        <v>439</v>
      </c>
      <c s="35" t="s">
        <v>51</v>
      </c>
      <c s="6" t="s">
        <v>440</v>
      </c>
      <c s="36" t="s">
        <v>288</v>
      </c>
      <c s="37">
        <v>103.463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51</v>
      </c>
    </row>
    <row r="137" spans="1:5" ht="12.75">
      <c r="A137" s="35" t="s">
        <v>57</v>
      </c>
      <c r="E137" s="40" t="s">
        <v>441</v>
      </c>
    </row>
    <row r="138" spans="1:5" ht="12.75">
      <c r="A138" t="s">
        <v>59</v>
      </c>
      <c r="E138" s="39" t="s">
        <v>60</v>
      </c>
    </row>
    <row r="139" spans="1:16" ht="12.75">
      <c r="A139" t="s">
        <v>49</v>
      </c>
      <c s="34" t="s">
        <v>160</v>
      </c>
      <c s="34" t="s">
        <v>442</v>
      </c>
      <c s="35" t="s">
        <v>51</v>
      </c>
      <c s="6" t="s">
        <v>443</v>
      </c>
      <c s="36" t="s">
        <v>288</v>
      </c>
      <c s="37">
        <v>4.92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51</v>
      </c>
    </row>
    <row r="141" spans="1:5" ht="12.75">
      <c r="A141" s="35" t="s">
        <v>57</v>
      </c>
      <c r="E141" s="40" t="s">
        <v>444</v>
      </c>
    </row>
    <row r="142" spans="1:5" ht="12.75">
      <c r="A142" t="s">
        <v>59</v>
      </c>
      <c r="E142" s="39" t="s">
        <v>60</v>
      </c>
    </row>
    <row r="143" spans="1:16" ht="12.75">
      <c r="A143" t="s">
        <v>49</v>
      </c>
      <c s="34" t="s">
        <v>164</v>
      </c>
      <c s="34" t="s">
        <v>445</v>
      </c>
      <c s="35" t="s">
        <v>51</v>
      </c>
      <c s="6" t="s">
        <v>446</v>
      </c>
      <c s="36" t="s">
        <v>53</v>
      </c>
      <c s="37">
        <v>42.058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25.5">
      <c r="A144" s="35" t="s">
        <v>55</v>
      </c>
      <c r="E144" s="39" t="s">
        <v>447</v>
      </c>
    </row>
    <row r="145" spans="1:5" ht="12.75">
      <c r="A145" s="35" t="s">
        <v>57</v>
      </c>
      <c r="E145" s="40" t="s">
        <v>448</v>
      </c>
    </row>
    <row r="146" spans="1:5" ht="12.75">
      <c r="A146" t="s">
        <v>59</v>
      </c>
      <c r="E146" s="39" t="s">
        <v>60</v>
      </c>
    </row>
    <row r="147" spans="1:16" ht="25.5">
      <c r="A147" t="s">
        <v>49</v>
      </c>
      <c s="34" t="s">
        <v>167</v>
      </c>
      <c s="34" t="s">
        <v>449</v>
      </c>
      <c s="35" t="s">
        <v>51</v>
      </c>
      <c s="6" t="s">
        <v>450</v>
      </c>
      <c s="36" t="s">
        <v>53</v>
      </c>
      <c s="37">
        <v>62.058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57</v>
      </c>
      <c r="E149" s="40" t="s">
        <v>451</v>
      </c>
    </row>
    <row r="150" spans="1:5" ht="12.75">
      <c r="A150" t="s">
        <v>59</v>
      </c>
      <c r="E150" s="39" t="s">
        <v>60</v>
      </c>
    </row>
    <row r="151" spans="1:16" ht="12.75">
      <c r="A151" t="s">
        <v>49</v>
      </c>
      <c s="34" t="s">
        <v>170</v>
      </c>
      <c s="34" t="s">
        <v>452</v>
      </c>
      <c s="35" t="s">
        <v>51</v>
      </c>
      <c s="6" t="s">
        <v>453</v>
      </c>
      <c s="36" t="s">
        <v>65</v>
      </c>
      <c s="37">
        <v>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51</v>
      </c>
    </row>
    <row r="153" spans="1:5" ht="12.75">
      <c r="A153" s="35" t="s">
        <v>57</v>
      </c>
      <c r="E153" s="40" t="s">
        <v>454</v>
      </c>
    </row>
    <row r="154" spans="1:5" ht="12.75">
      <c r="A154" t="s">
        <v>59</v>
      </c>
      <c r="E154" s="39" t="s">
        <v>60</v>
      </c>
    </row>
    <row r="155" spans="1:16" ht="12.75">
      <c r="A155" t="s">
        <v>49</v>
      </c>
      <c s="34" t="s">
        <v>173</v>
      </c>
      <c s="34" t="s">
        <v>455</v>
      </c>
      <c s="35" t="s">
        <v>51</v>
      </c>
      <c s="6" t="s">
        <v>456</v>
      </c>
      <c s="36" t="s">
        <v>306</v>
      </c>
      <c s="37">
        <v>60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51</v>
      </c>
    </row>
    <row r="157" spans="1:5" ht="12.75">
      <c r="A157" s="35" t="s">
        <v>57</v>
      </c>
      <c r="E157" s="40" t="s">
        <v>457</v>
      </c>
    </row>
    <row r="158" spans="1:5" ht="51">
      <c r="A158" t="s">
        <v>59</v>
      </c>
      <c r="E158" s="39" t="s">
        <v>458</v>
      </c>
    </row>
    <row r="159" spans="1:16" ht="12.75">
      <c r="A159" t="s">
        <v>49</v>
      </c>
      <c s="34" t="s">
        <v>176</v>
      </c>
      <c s="34" t="s">
        <v>459</v>
      </c>
      <c s="35" t="s">
        <v>51</v>
      </c>
      <c s="6" t="s">
        <v>460</v>
      </c>
      <c s="36" t="s">
        <v>288</v>
      </c>
      <c s="37">
        <v>35.2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461</v>
      </c>
    </row>
    <row r="161" spans="1:5" ht="12.75">
      <c r="A161" s="35" t="s">
        <v>57</v>
      </c>
      <c r="E161" s="40" t="s">
        <v>462</v>
      </c>
    </row>
    <row r="162" spans="1:5" ht="12.75">
      <c r="A162" t="s">
        <v>59</v>
      </c>
      <c r="E162" s="39" t="s">
        <v>60</v>
      </c>
    </row>
    <row r="163" spans="1:16" ht="12.75">
      <c r="A163" t="s">
        <v>49</v>
      </c>
      <c s="34" t="s">
        <v>180</v>
      </c>
      <c s="34" t="s">
        <v>463</v>
      </c>
      <c s="35" t="s">
        <v>51</v>
      </c>
      <c s="6" t="s">
        <v>464</v>
      </c>
      <c s="36" t="s">
        <v>306</v>
      </c>
      <c s="37">
        <v>32.093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465</v>
      </c>
    </row>
    <row r="165" spans="1:5" ht="12.75">
      <c r="A165" s="35" t="s">
        <v>57</v>
      </c>
      <c r="E165" s="40" t="s">
        <v>466</v>
      </c>
    </row>
    <row r="166" spans="1:5" ht="12.75">
      <c r="A166" t="s">
        <v>59</v>
      </c>
      <c r="E166" s="39" t="s">
        <v>60</v>
      </c>
    </row>
    <row r="167" spans="1:16" ht="12.75">
      <c r="A167" t="s">
        <v>49</v>
      </c>
      <c s="34" t="s">
        <v>185</v>
      </c>
      <c s="34" t="s">
        <v>467</v>
      </c>
      <c s="35" t="s">
        <v>51</v>
      </c>
      <c s="6" t="s">
        <v>468</v>
      </c>
      <c s="36" t="s">
        <v>306</v>
      </c>
      <c s="37">
        <v>40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57</v>
      </c>
      <c r="E169" s="40" t="s">
        <v>469</v>
      </c>
    </row>
    <row r="170" spans="1:5" ht="12.75">
      <c r="A170" t="s">
        <v>59</v>
      </c>
      <c r="E170" s="39" t="s">
        <v>60</v>
      </c>
    </row>
    <row r="171" spans="1:16" ht="12.75">
      <c r="A171" t="s">
        <v>49</v>
      </c>
      <c s="34" t="s">
        <v>189</v>
      </c>
      <c s="34" t="s">
        <v>470</v>
      </c>
      <c s="35" t="s">
        <v>51</v>
      </c>
      <c s="6" t="s">
        <v>471</v>
      </c>
      <c s="36" t="s">
        <v>306</v>
      </c>
      <c s="37">
        <v>30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472</v>
      </c>
    </row>
    <row r="173" spans="1:5" ht="12.75">
      <c r="A173" s="35" t="s">
        <v>57</v>
      </c>
      <c r="E173" s="40" t="s">
        <v>473</v>
      </c>
    </row>
    <row r="174" spans="1:5" ht="12.75">
      <c r="A174" t="s">
        <v>59</v>
      </c>
      <c r="E174" s="39" t="s">
        <v>60</v>
      </c>
    </row>
    <row r="175" spans="1:16" ht="12.75">
      <c r="A175" t="s">
        <v>49</v>
      </c>
      <c s="34" t="s">
        <v>192</v>
      </c>
      <c s="34" t="s">
        <v>474</v>
      </c>
      <c s="35" t="s">
        <v>51</v>
      </c>
      <c s="6" t="s">
        <v>475</v>
      </c>
      <c s="36" t="s">
        <v>306</v>
      </c>
      <c s="37">
        <v>720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51</v>
      </c>
    </row>
    <row r="177" spans="1:5" ht="12.75">
      <c r="A177" s="35" t="s">
        <v>57</v>
      </c>
      <c r="E177" s="40" t="s">
        <v>476</v>
      </c>
    </row>
    <row r="178" spans="1:5" ht="12.75">
      <c r="A178" t="s">
        <v>59</v>
      </c>
      <c r="E178" s="39" t="s">
        <v>60</v>
      </c>
    </row>
    <row r="179" spans="1:16" ht="12.75">
      <c r="A179" t="s">
        <v>49</v>
      </c>
      <c s="34" t="s">
        <v>195</v>
      </c>
      <c s="34" t="s">
        <v>477</v>
      </c>
      <c s="35" t="s">
        <v>51</v>
      </c>
      <c s="6" t="s">
        <v>478</v>
      </c>
      <c s="36" t="s">
        <v>306</v>
      </c>
      <c s="37">
        <v>30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479</v>
      </c>
    </row>
    <row r="181" spans="1:5" ht="12.75">
      <c r="A181" s="35" t="s">
        <v>57</v>
      </c>
      <c r="E181" s="40" t="s">
        <v>473</v>
      </c>
    </row>
    <row r="182" spans="1:5" ht="12.75">
      <c r="A182" t="s">
        <v>59</v>
      </c>
      <c r="E182" s="39" t="s">
        <v>60</v>
      </c>
    </row>
    <row r="183" spans="1:16" ht="12.75">
      <c r="A183" t="s">
        <v>49</v>
      </c>
      <c s="34" t="s">
        <v>198</v>
      </c>
      <c s="34" t="s">
        <v>480</v>
      </c>
      <c s="35" t="s">
        <v>51</v>
      </c>
      <c s="6" t="s">
        <v>481</v>
      </c>
      <c s="36" t="s">
        <v>306</v>
      </c>
      <c s="37">
        <v>240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482</v>
      </c>
    </row>
    <row r="185" spans="1:5" ht="12.75">
      <c r="A185" s="35" t="s">
        <v>57</v>
      </c>
      <c r="E185" s="40" t="s">
        <v>483</v>
      </c>
    </row>
    <row r="186" spans="1:5" ht="12.75">
      <c r="A186" t="s">
        <v>59</v>
      </c>
      <c r="E186" s="39" t="s">
        <v>60</v>
      </c>
    </row>
    <row r="187" spans="1:16" ht="12.75">
      <c r="A187" t="s">
        <v>49</v>
      </c>
      <c s="34" t="s">
        <v>202</v>
      </c>
      <c s="34" t="s">
        <v>484</v>
      </c>
      <c s="35" t="s">
        <v>51</v>
      </c>
      <c s="6" t="s">
        <v>485</v>
      </c>
      <c s="36" t="s">
        <v>306</v>
      </c>
      <c s="37">
        <v>240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486</v>
      </c>
    </row>
    <row r="189" spans="1:5" ht="12.75">
      <c r="A189" s="35" t="s">
        <v>57</v>
      </c>
      <c r="E189" s="40" t="s">
        <v>483</v>
      </c>
    </row>
    <row r="190" spans="1:5" ht="12.75">
      <c r="A190" t="s">
        <v>59</v>
      </c>
      <c r="E190" s="39" t="s">
        <v>60</v>
      </c>
    </row>
    <row r="191" spans="1:16" ht="12.75">
      <c r="A191" t="s">
        <v>49</v>
      </c>
      <c s="34" t="s">
        <v>205</v>
      </c>
      <c s="34" t="s">
        <v>487</v>
      </c>
      <c s="35" t="s">
        <v>51</v>
      </c>
      <c s="6" t="s">
        <v>488</v>
      </c>
      <c s="36" t="s">
        <v>306</v>
      </c>
      <c s="37">
        <v>240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489</v>
      </c>
    </row>
    <row r="193" spans="1:5" ht="12.75">
      <c r="A193" s="35" t="s">
        <v>57</v>
      </c>
      <c r="E193" s="40" t="s">
        <v>483</v>
      </c>
    </row>
    <row r="194" spans="1:5" ht="12.75">
      <c r="A194" t="s">
        <v>59</v>
      </c>
      <c r="E194" s="39" t="s">
        <v>60</v>
      </c>
    </row>
    <row r="195" spans="1:16" ht="12.75">
      <c r="A195" t="s">
        <v>49</v>
      </c>
      <c s="34" t="s">
        <v>208</v>
      </c>
      <c s="34" t="s">
        <v>490</v>
      </c>
      <c s="35" t="s">
        <v>51</v>
      </c>
      <c s="6" t="s">
        <v>491</v>
      </c>
      <c s="36" t="s">
        <v>306</v>
      </c>
      <c s="37">
        <v>30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489</v>
      </c>
    </row>
    <row r="197" spans="1:5" ht="12.75">
      <c r="A197" s="35" t="s">
        <v>57</v>
      </c>
      <c r="E197" s="40" t="s">
        <v>164</v>
      </c>
    </row>
    <row r="198" spans="1:5" ht="12.75">
      <c r="A198" t="s">
        <v>59</v>
      </c>
      <c r="E198" s="39" t="s">
        <v>60</v>
      </c>
    </row>
    <row r="199" spans="1:16" ht="25.5">
      <c r="A199" t="s">
        <v>49</v>
      </c>
      <c s="34" t="s">
        <v>313</v>
      </c>
      <c s="34" t="s">
        <v>492</v>
      </c>
      <c s="35" t="s">
        <v>51</v>
      </c>
      <c s="6" t="s">
        <v>493</v>
      </c>
      <c s="36" t="s">
        <v>53</v>
      </c>
      <c s="37">
        <v>62.058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57</v>
      </c>
      <c r="E201" s="40" t="s">
        <v>451</v>
      </c>
    </row>
    <row r="202" spans="1:5" ht="12.75">
      <c r="A202" t="s">
        <v>59</v>
      </c>
      <c r="E202" s="39" t="s">
        <v>60</v>
      </c>
    </row>
    <row r="203" spans="1:13" ht="12.75">
      <c r="A203" t="s">
        <v>46</v>
      </c>
      <c r="C203" s="31" t="s">
        <v>81</v>
      </c>
      <c r="E203" s="33" t="s">
        <v>494</v>
      </c>
      <c r="J203" s="32">
        <f>0</f>
      </c>
      <c s="32">
        <f>0</f>
      </c>
      <c s="32">
        <f>0+L204+L208</f>
      </c>
      <c s="32">
        <f>0+M204+M208</f>
      </c>
    </row>
    <row r="204" spans="1:16" ht="12.75">
      <c r="A204" t="s">
        <v>49</v>
      </c>
      <c s="34" t="s">
        <v>211</v>
      </c>
      <c s="34" t="s">
        <v>495</v>
      </c>
      <c s="35" t="s">
        <v>51</v>
      </c>
      <c s="6" t="s">
        <v>496</v>
      </c>
      <c s="36" t="s">
        <v>53</v>
      </c>
      <c s="37">
        <v>12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51</v>
      </c>
    </row>
    <row r="206" spans="1:5" ht="12.75">
      <c r="A206" s="35" t="s">
        <v>57</v>
      </c>
      <c r="E206" s="40" t="s">
        <v>497</v>
      </c>
    </row>
    <row r="207" spans="1:5" ht="12.75">
      <c r="A207" t="s">
        <v>59</v>
      </c>
      <c r="E207" s="39" t="s">
        <v>60</v>
      </c>
    </row>
    <row r="208" spans="1:16" ht="12.75">
      <c r="A208" t="s">
        <v>49</v>
      </c>
      <c s="34" t="s">
        <v>214</v>
      </c>
      <c s="34" t="s">
        <v>498</v>
      </c>
      <c s="35" t="s">
        <v>51</v>
      </c>
      <c s="6" t="s">
        <v>499</v>
      </c>
      <c s="36" t="s">
        <v>65</v>
      </c>
      <c s="37">
        <v>3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51</v>
      </c>
    </row>
    <row r="210" spans="1:5" ht="12.75">
      <c r="A210" s="35" t="s">
        <v>57</v>
      </c>
      <c r="E210" s="40" t="s">
        <v>500</v>
      </c>
    </row>
    <row r="211" spans="1:5" ht="12.75">
      <c r="A211" t="s">
        <v>59</v>
      </c>
      <c r="E211" s="39" t="s">
        <v>60</v>
      </c>
    </row>
    <row r="212" spans="1:13" ht="12.75">
      <c r="A212" t="s">
        <v>46</v>
      </c>
      <c r="C212" s="31" t="s">
        <v>84</v>
      </c>
      <c r="E212" s="33" t="s">
        <v>501</v>
      </c>
      <c r="J212" s="32">
        <f>0</f>
      </c>
      <c s="32">
        <f>0</f>
      </c>
      <c s="32">
        <f>0+L213+L217+L221+L225+L229+L233+L237+L241+L245+L249+L253+L257+L261+L265+L269+L273+L277+L281+L285+L289+L293</f>
      </c>
      <c s="32">
        <f>0+M213+M217+M221+M225+M229+M233+M237+M241+M245+M249+M253+M257+M261+M265+M269+M273+M277+M281+M285+M289+M293</f>
      </c>
    </row>
    <row r="213" spans="1:16" ht="25.5">
      <c r="A213" t="s">
        <v>49</v>
      </c>
      <c s="34" t="s">
        <v>217</v>
      </c>
      <c s="34" t="s">
        <v>502</v>
      </c>
      <c s="35" t="s">
        <v>51</v>
      </c>
      <c s="6" t="s">
        <v>503</v>
      </c>
      <c s="36" t="s">
        <v>53</v>
      </c>
      <c s="37">
        <v>32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27</v>
      </c>
    </row>
    <row r="214" spans="1:5" ht="12.75">
      <c r="A214" s="35" t="s">
        <v>55</v>
      </c>
      <c r="E214" s="39" t="s">
        <v>51</v>
      </c>
    </row>
    <row r="215" spans="1:5" ht="12.75">
      <c r="A215" s="35" t="s">
        <v>57</v>
      </c>
      <c r="E215" s="40" t="s">
        <v>504</v>
      </c>
    </row>
    <row r="216" spans="1:5" ht="12.75">
      <c r="A216" t="s">
        <v>59</v>
      </c>
      <c r="E216" s="39" t="s">
        <v>51</v>
      </c>
    </row>
    <row r="217" spans="1:16" ht="12.75">
      <c r="A217" t="s">
        <v>49</v>
      </c>
      <c s="34" t="s">
        <v>220</v>
      </c>
      <c s="34" t="s">
        <v>505</v>
      </c>
      <c s="35" t="s">
        <v>51</v>
      </c>
      <c s="6" t="s">
        <v>506</v>
      </c>
      <c s="36" t="s">
        <v>65</v>
      </c>
      <c s="37">
        <v>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54</v>
      </c>
      <c>
        <f>(M217*21)/100</f>
      </c>
      <c t="s">
        <v>27</v>
      </c>
    </row>
    <row r="218" spans="1:5" ht="12.75">
      <c r="A218" s="35" t="s">
        <v>55</v>
      </c>
      <c r="E218" s="39" t="s">
        <v>51</v>
      </c>
    </row>
    <row r="219" spans="1:5" ht="12.75">
      <c r="A219" s="35" t="s">
        <v>57</v>
      </c>
      <c r="E219" s="40" t="s">
        <v>507</v>
      </c>
    </row>
    <row r="220" spans="1:5" ht="12.75">
      <c r="A220" t="s">
        <v>59</v>
      </c>
      <c r="E220" s="39" t="s">
        <v>60</v>
      </c>
    </row>
    <row r="221" spans="1:16" ht="12.75">
      <c r="A221" t="s">
        <v>49</v>
      </c>
      <c s="34" t="s">
        <v>223</v>
      </c>
      <c s="34" t="s">
        <v>508</v>
      </c>
      <c s="35" t="s">
        <v>51</v>
      </c>
      <c s="6" t="s">
        <v>509</v>
      </c>
      <c s="36" t="s">
        <v>65</v>
      </c>
      <c s="37">
        <v>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27</v>
      </c>
    </row>
    <row r="222" spans="1:5" ht="12.75">
      <c r="A222" s="35" t="s">
        <v>55</v>
      </c>
      <c r="E222" s="39" t="s">
        <v>510</v>
      </c>
    </row>
    <row r="223" spans="1:5" ht="12.75">
      <c r="A223" s="35" t="s">
        <v>57</v>
      </c>
      <c r="E223" s="40" t="s">
        <v>511</v>
      </c>
    </row>
    <row r="224" spans="1:5" ht="12.75">
      <c r="A224" t="s">
        <v>59</v>
      </c>
      <c r="E224" s="39" t="s">
        <v>60</v>
      </c>
    </row>
    <row r="225" spans="1:16" ht="12.75">
      <c r="A225" t="s">
        <v>49</v>
      </c>
      <c s="34" t="s">
        <v>226</v>
      </c>
      <c s="34" t="s">
        <v>512</v>
      </c>
      <c s="35" t="s">
        <v>51</v>
      </c>
      <c s="6" t="s">
        <v>513</v>
      </c>
      <c s="36" t="s">
        <v>65</v>
      </c>
      <c s="37">
        <v>2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27</v>
      </c>
    </row>
    <row r="226" spans="1:5" ht="12.75">
      <c r="A226" s="35" t="s">
        <v>55</v>
      </c>
      <c r="E226" s="39" t="s">
        <v>514</v>
      </c>
    </row>
    <row r="227" spans="1:5" ht="12.75">
      <c r="A227" s="35" t="s">
        <v>57</v>
      </c>
      <c r="E227" s="40" t="s">
        <v>511</v>
      </c>
    </row>
    <row r="228" spans="1:5" ht="12.75">
      <c r="A228" t="s">
        <v>59</v>
      </c>
      <c r="E228" s="39" t="s">
        <v>60</v>
      </c>
    </row>
    <row r="229" spans="1:16" ht="25.5">
      <c r="A229" t="s">
        <v>49</v>
      </c>
      <c s="34" t="s">
        <v>233</v>
      </c>
      <c s="34" t="s">
        <v>515</v>
      </c>
      <c s="35" t="s">
        <v>51</v>
      </c>
      <c s="6" t="s">
        <v>516</v>
      </c>
      <c s="36" t="s">
        <v>306</v>
      </c>
      <c s="37">
        <v>274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54</v>
      </c>
      <c>
        <f>(M229*21)/100</f>
      </c>
      <c t="s">
        <v>27</v>
      </c>
    </row>
    <row r="230" spans="1:5" ht="12.75">
      <c r="A230" s="35" t="s">
        <v>55</v>
      </c>
      <c r="E230" s="39" t="s">
        <v>51</v>
      </c>
    </row>
    <row r="231" spans="1:5" ht="12.75">
      <c r="A231" s="35" t="s">
        <v>57</v>
      </c>
      <c r="E231" s="40" t="s">
        <v>517</v>
      </c>
    </row>
    <row r="232" spans="1:5" ht="12.75">
      <c r="A232" t="s">
        <v>59</v>
      </c>
      <c r="E232" s="39" t="s">
        <v>60</v>
      </c>
    </row>
    <row r="233" spans="1:16" ht="12.75">
      <c r="A233" t="s">
        <v>49</v>
      </c>
      <c s="34" t="s">
        <v>236</v>
      </c>
      <c s="34" t="s">
        <v>518</v>
      </c>
      <c s="35" t="s">
        <v>51</v>
      </c>
      <c s="6" t="s">
        <v>519</v>
      </c>
      <c s="36" t="s">
        <v>53</v>
      </c>
      <c s="37">
        <v>32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54</v>
      </c>
      <c>
        <f>(M233*21)/100</f>
      </c>
      <c t="s">
        <v>27</v>
      </c>
    </row>
    <row r="234" spans="1:5" ht="12.75">
      <c r="A234" s="35" t="s">
        <v>55</v>
      </c>
      <c r="E234" s="39" t="s">
        <v>51</v>
      </c>
    </row>
    <row r="235" spans="1:5" ht="12.75">
      <c r="A235" s="35" t="s">
        <v>57</v>
      </c>
      <c r="E235" s="40" t="s">
        <v>520</v>
      </c>
    </row>
    <row r="236" spans="1:5" ht="12.75">
      <c r="A236" t="s">
        <v>59</v>
      </c>
      <c r="E236" s="39" t="s">
        <v>60</v>
      </c>
    </row>
    <row r="237" spans="1:16" ht="12.75">
      <c r="A237" t="s">
        <v>49</v>
      </c>
      <c s="34" t="s">
        <v>240</v>
      </c>
      <c s="34" t="s">
        <v>521</v>
      </c>
      <c s="35" t="s">
        <v>51</v>
      </c>
      <c s="6" t="s">
        <v>522</v>
      </c>
      <c s="36" t="s">
        <v>306</v>
      </c>
      <c s="37">
        <v>36.504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27</v>
      </c>
    </row>
    <row r="238" spans="1:5" ht="12.75">
      <c r="A238" s="35" t="s">
        <v>55</v>
      </c>
      <c r="E238" s="39" t="s">
        <v>51</v>
      </c>
    </row>
    <row r="239" spans="1:5" ht="12.75">
      <c r="A239" s="35" t="s">
        <v>57</v>
      </c>
      <c r="E239" s="40" t="s">
        <v>523</v>
      </c>
    </row>
    <row r="240" spans="1:5" ht="12.75">
      <c r="A240" t="s">
        <v>59</v>
      </c>
      <c r="E240" s="39" t="s">
        <v>60</v>
      </c>
    </row>
    <row r="241" spans="1:16" ht="12.75">
      <c r="A241" t="s">
        <v>49</v>
      </c>
      <c s="34" t="s">
        <v>243</v>
      </c>
      <c s="34" t="s">
        <v>524</v>
      </c>
      <c s="35" t="s">
        <v>51</v>
      </c>
      <c s="6" t="s">
        <v>525</v>
      </c>
      <c s="36" t="s">
        <v>53</v>
      </c>
      <c s="37">
        <v>10.5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27</v>
      </c>
    </row>
    <row r="242" spans="1:5" ht="12.75">
      <c r="A242" s="35" t="s">
        <v>55</v>
      </c>
      <c r="E242" s="39" t="s">
        <v>51</v>
      </c>
    </row>
    <row r="243" spans="1:5" ht="12.75">
      <c r="A243" s="35" t="s">
        <v>57</v>
      </c>
      <c r="E243" s="40" t="s">
        <v>526</v>
      </c>
    </row>
    <row r="244" spans="1:5" ht="12.75">
      <c r="A244" t="s">
        <v>59</v>
      </c>
      <c r="E244" s="39" t="s">
        <v>60</v>
      </c>
    </row>
    <row r="245" spans="1:16" ht="12.75">
      <c r="A245" t="s">
        <v>49</v>
      </c>
      <c s="34" t="s">
        <v>247</v>
      </c>
      <c s="34" t="s">
        <v>527</v>
      </c>
      <c s="35" t="s">
        <v>51</v>
      </c>
      <c s="6" t="s">
        <v>528</v>
      </c>
      <c s="36" t="s">
        <v>53</v>
      </c>
      <c s="37">
        <v>16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51</v>
      </c>
    </row>
    <row r="247" spans="1:5" ht="12.75">
      <c r="A247" s="35" t="s">
        <v>57</v>
      </c>
      <c r="E247" s="40" t="s">
        <v>529</v>
      </c>
    </row>
    <row r="248" spans="1:5" ht="12.75">
      <c r="A248" t="s">
        <v>59</v>
      </c>
      <c r="E248" s="39" t="s">
        <v>60</v>
      </c>
    </row>
    <row r="249" spans="1:16" ht="12.75">
      <c r="A249" t="s">
        <v>49</v>
      </c>
      <c s="34" t="s">
        <v>250</v>
      </c>
      <c s="34" t="s">
        <v>530</v>
      </c>
      <c s="35" t="s">
        <v>51</v>
      </c>
      <c s="6" t="s">
        <v>531</v>
      </c>
      <c s="36" t="s">
        <v>65</v>
      </c>
      <c s="37">
        <v>12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51</v>
      </c>
    </row>
    <row r="251" spans="1:5" ht="12.75">
      <c r="A251" s="35" t="s">
        <v>57</v>
      </c>
      <c r="E251" s="40" t="s">
        <v>532</v>
      </c>
    </row>
    <row r="252" spans="1:5" ht="12.75">
      <c r="A252" t="s">
        <v>59</v>
      </c>
      <c r="E252" s="39" t="s">
        <v>60</v>
      </c>
    </row>
    <row r="253" spans="1:16" ht="12.75">
      <c r="A253" t="s">
        <v>49</v>
      </c>
      <c s="34" t="s">
        <v>253</v>
      </c>
      <c s="34" t="s">
        <v>533</v>
      </c>
      <c s="35" t="s">
        <v>51</v>
      </c>
      <c s="6" t="s">
        <v>534</v>
      </c>
      <c s="36" t="s">
        <v>53</v>
      </c>
      <c s="37">
        <v>76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51</v>
      </c>
    </row>
    <row r="255" spans="1:5" ht="12.75">
      <c r="A255" s="35" t="s">
        <v>57</v>
      </c>
      <c r="E255" s="40" t="s">
        <v>535</v>
      </c>
    </row>
    <row r="256" spans="1:5" ht="12.75">
      <c r="A256" t="s">
        <v>59</v>
      </c>
      <c r="E256" s="39" t="s">
        <v>60</v>
      </c>
    </row>
    <row r="257" spans="1:16" ht="12.75">
      <c r="A257" t="s">
        <v>49</v>
      </c>
      <c s="34" t="s">
        <v>258</v>
      </c>
      <c s="34" t="s">
        <v>536</v>
      </c>
      <c s="35" t="s">
        <v>51</v>
      </c>
      <c s="6" t="s">
        <v>537</v>
      </c>
      <c s="36" t="s">
        <v>53</v>
      </c>
      <c s="37">
        <v>6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538</v>
      </c>
    </row>
    <row r="259" spans="1:5" ht="12.75">
      <c r="A259" s="35" t="s">
        <v>57</v>
      </c>
      <c r="E259" s="40" t="s">
        <v>539</v>
      </c>
    </row>
    <row r="260" spans="1:5" ht="12.75">
      <c r="A260" t="s">
        <v>59</v>
      </c>
      <c r="E260" s="39" t="s">
        <v>60</v>
      </c>
    </row>
    <row r="261" spans="1:16" ht="12.75">
      <c r="A261" t="s">
        <v>49</v>
      </c>
      <c s="34" t="s">
        <v>262</v>
      </c>
      <c s="34" t="s">
        <v>540</v>
      </c>
      <c s="35" t="s">
        <v>51</v>
      </c>
      <c s="6" t="s">
        <v>541</v>
      </c>
      <c s="36" t="s">
        <v>288</v>
      </c>
      <c s="37">
        <v>103.463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51</v>
      </c>
    </row>
    <row r="263" spans="1:5" ht="12.75">
      <c r="A263" s="35" t="s">
        <v>57</v>
      </c>
      <c r="E263" s="40" t="s">
        <v>441</v>
      </c>
    </row>
    <row r="264" spans="1:5" ht="12.75">
      <c r="A264" t="s">
        <v>59</v>
      </c>
      <c r="E264" s="39" t="s">
        <v>60</v>
      </c>
    </row>
    <row r="265" spans="1:16" ht="25.5">
      <c r="A265" t="s">
        <v>49</v>
      </c>
      <c s="34" t="s">
        <v>265</v>
      </c>
      <c s="34" t="s">
        <v>542</v>
      </c>
      <c s="35" t="s">
        <v>51</v>
      </c>
      <c s="6" t="s">
        <v>543</v>
      </c>
      <c s="36" t="s">
        <v>544</v>
      </c>
      <c s="37">
        <v>2069.254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27</v>
      </c>
    </row>
    <row r="266" spans="1:5" ht="12.75">
      <c r="A266" s="35" t="s">
        <v>55</v>
      </c>
      <c r="E266" s="39" t="s">
        <v>51</v>
      </c>
    </row>
    <row r="267" spans="1:5" ht="12.75">
      <c r="A267" s="35" t="s">
        <v>57</v>
      </c>
      <c r="E267" s="40" t="s">
        <v>545</v>
      </c>
    </row>
    <row r="268" spans="1:5" ht="12.75">
      <c r="A268" t="s">
        <v>59</v>
      </c>
      <c r="E268" s="39" t="s">
        <v>60</v>
      </c>
    </row>
    <row r="269" spans="1:16" ht="12.75">
      <c r="A269" t="s">
        <v>49</v>
      </c>
      <c s="34" t="s">
        <v>268</v>
      </c>
      <c s="34" t="s">
        <v>546</v>
      </c>
      <c s="35" t="s">
        <v>51</v>
      </c>
      <c s="6" t="s">
        <v>547</v>
      </c>
      <c s="36" t="s">
        <v>53</v>
      </c>
      <c s="37">
        <v>42.058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51</v>
      </c>
    </row>
    <row r="271" spans="1:5" ht="12.75">
      <c r="A271" s="35" t="s">
        <v>57</v>
      </c>
      <c r="E271" s="40" t="s">
        <v>548</v>
      </c>
    </row>
    <row r="272" spans="1:5" ht="12.75">
      <c r="A272" t="s">
        <v>59</v>
      </c>
      <c r="E272" s="39" t="s">
        <v>60</v>
      </c>
    </row>
    <row r="273" spans="1:16" ht="25.5">
      <c r="A273" t="s">
        <v>49</v>
      </c>
      <c s="34" t="s">
        <v>272</v>
      </c>
      <c s="34" t="s">
        <v>549</v>
      </c>
      <c s="35" t="s">
        <v>51</v>
      </c>
      <c s="6" t="s">
        <v>550</v>
      </c>
      <c s="36" t="s">
        <v>551</v>
      </c>
      <c s="37">
        <v>147.203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51</v>
      </c>
    </row>
    <row r="275" spans="1:5" ht="12.75">
      <c r="A275" s="35" t="s">
        <v>57</v>
      </c>
      <c r="E275" s="40" t="s">
        <v>552</v>
      </c>
    </row>
    <row r="276" spans="1:5" ht="12.75">
      <c r="A276" t="s">
        <v>59</v>
      </c>
      <c r="E276" s="39" t="s">
        <v>60</v>
      </c>
    </row>
    <row r="277" spans="1:16" ht="12.75">
      <c r="A277" t="s">
        <v>49</v>
      </c>
      <c s="34" t="s">
        <v>277</v>
      </c>
      <c s="34" t="s">
        <v>553</v>
      </c>
      <c s="35" t="s">
        <v>51</v>
      </c>
      <c s="6" t="s">
        <v>554</v>
      </c>
      <c s="36" t="s">
        <v>306</v>
      </c>
      <c s="37">
        <v>42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51</v>
      </c>
    </row>
    <row r="279" spans="1:5" ht="12.75">
      <c r="A279" s="35" t="s">
        <v>57</v>
      </c>
      <c r="E279" s="40" t="s">
        <v>555</v>
      </c>
    </row>
    <row r="280" spans="1:5" ht="12.75">
      <c r="A280" t="s">
        <v>59</v>
      </c>
      <c r="E280" s="39" t="s">
        <v>60</v>
      </c>
    </row>
    <row r="281" spans="1:16" ht="25.5">
      <c r="A281" t="s">
        <v>49</v>
      </c>
      <c s="34" t="s">
        <v>280</v>
      </c>
      <c s="34" t="s">
        <v>556</v>
      </c>
      <c s="35" t="s">
        <v>51</v>
      </c>
      <c s="6" t="s">
        <v>557</v>
      </c>
      <c s="36" t="s">
        <v>551</v>
      </c>
      <c s="37">
        <v>336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54</v>
      </c>
      <c>
        <f>(M281*21)/100</f>
      </c>
      <c t="s">
        <v>27</v>
      </c>
    </row>
    <row r="282" spans="1:5" ht="12.75">
      <c r="A282" s="35" t="s">
        <v>55</v>
      </c>
      <c r="E282" s="39" t="s">
        <v>51</v>
      </c>
    </row>
    <row r="283" spans="1:5" ht="12.75">
      <c r="A283" s="35" t="s">
        <v>57</v>
      </c>
      <c r="E283" s="40" t="s">
        <v>558</v>
      </c>
    </row>
    <row r="284" spans="1:5" ht="12.75">
      <c r="A284" t="s">
        <v>59</v>
      </c>
      <c r="E284" s="39" t="s">
        <v>60</v>
      </c>
    </row>
    <row r="285" spans="1:16" ht="12.75">
      <c r="A285" t="s">
        <v>49</v>
      </c>
      <c s="34" t="s">
        <v>285</v>
      </c>
      <c s="34" t="s">
        <v>559</v>
      </c>
      <c s="35" t="s">
        <v>51</v>
      </c>
      <c s="6" t="s">
        <v>560</v>
      </c>
      <c s="36" t="s">
        <v>65</v>
      </c>
      <c s="37">
        <v>7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12.75">
      <c r="A286" s="35" t="s">
        <v>55</v>
      </c>
      <c r="E286" s="39" t="s">
        <v>51</v>
      </c>
    </row>
    <row r="287" spans="1:5" ht="12.75">
      <c r="A287" s="35" t="s">
        <v>57</v>
      </c>
      <c r="E287" s="40" t="s">
        <v>561</v>
      </c>
    </row>
    <row r="288" spans="1:5" ht="12.75">
      <c r="A288" t="s">
        <v>59</v>
      </c>
      <c r="E288" s="39" t="s">
        <v>60</v>
      </c>
    </row>
    <row r="289" spans="1:16" ht="12.75">
      <c r="A289" t="s">
        <v>49</v>
      </c>
      <c s="34" t="s">
        <v>290</v>
      </c>
      <c s="34" t="s">
        <v>562</v>
      </c>
      <c s="35" t="s">
        <v>51</v>
      </c>
      <c s="6" t="s">
        <v>563</v>
      </c>
      <c s="36" t="s">
        <v>551</v>
      </c>
      <c s="37">
        <v>8.68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27</v>
      </c>
    </row>
    <row r="290" spans="1:5" ht="12.75">
      <c r="A290" s="35" t="s">
        <v>55</v>
      </c>
      <c r="E290" s="39" t="s">
        <v>51</v>
      </c>
    </row>
    <row r="291" spans="1:5" ht="12.75">
      <c r="A291" s="35" t="s">
        <v>57</v>
      </c>
      <c r="E291" s="40" t="s">
        <v>564</v>
      </c>
    </row>
    <row r="292" spans="1:5" ht="12.75">
      <c r="A292" t="s">
        <v>59</v>
      </c>
      <c r="E292" s="39" t="s">
        <v>60</v>
      </c>
    </row>
    <row r="293" spans="1:16" ht="12.75">
      <c r="A293" t="s">
        <v>49</v>
      </c>
      <c s="34" t="s">
        <v>294</v>
      </c>
      <c s="34" t="s">
        <v>565</v>
      </c>
      <c s="35" t="s">
        <v>51</v>
      </c>
      <c s="6" t="s">
        <v>566</v>
      </c>
      <c s="36" t="s">
        <v>288</v>
      </c>
      <c s="37">
        <v>2.5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12.75">
      <c r="A294" s="35" t="s">
        <v>55</v>
      </c>
      <c r="E294" s="39" t="s">
        <v>51</v>
      </c>
    </row>
    <row r="295" spans="1:5" ht="12.75">
      <c r="A295" s="35" t="s">
        <v>57</v>
      </c>
      <c r="E295" s="40" t="s">
        <v>567</v>
      </c>
    </row>
    <row r="296" spans="1:5" ht="12.75">
      <c r="A296" t="s">
        <v>59</v>
      </c>
      <c r="E296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340</v>
      </c>
      <c r="E4" s="26" t="s">
        <v>341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COUNTIFS(L8:L49,"=0",A8:A49,"P")+COUNTIFS(L8:L49,"",A8:A49,"P")+SUM(Q8:Q49)</f>
      </c>
    </row>
    <row r="8" spans="1:13" ht="12.75">
      <c r="A8" t="s">
        <v>44</v>
      </c>
      <c r="C8" s="28" t="s">
        <v>570</v>
      </c>
      <c r="E8" s="30" t="s">
        <v>569</v>
      </c>
      <c r="J8" s="29">
        <f>0+J9+J14+J27+J36</f>
      </c>
      <c s="29">
        <f>0+K9+K14+K27+K36</f>
      </c>
      <c s="29">
        <f>0+L9+L14+L27+L36</f>
      </c>
      <c s="29">
        <f>0+M9+M14+M27+M36</f>
      </c>
    </row>
    <row r="9" spans="1:13" ht="12.75">
      <c r="A9" t="s">
        <v>46</v>
      </c>
      <c r="C9" s="31" t="s">
        <v>345</v>
      </c>
      <c r="E9" s="33" t="s">
        <v>346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47</v>
      </c>
      <c s="34" t="s">
        <v>347</v>
      </c>
      <c s="35" t="s">
        <v>51</v>
      </c>
      <c s="6" t="s">
        <v>348</v>
      </c>
      <c s="36" t="s">
        <v>349</v>
      </c>
      <c s="37">
        <v>145.6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3" ht="12.75">
      <c r="A14" t="s">
        <v>46</v>
      </c>
      <c r="C14" s="31" t="s">
        <v>47</v>
      </c>
      <c r="E14" s="33" t="s">
        <v>271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571</v>
      </c>
      <c s="35" t="s">
        <v>51</v>
      </c>
      <c s="6" t="s">
        <v>572</v>
      </c>
      <c s="36" t="s">
        <v>288</v>
      </c>
      <c s="37">
        <v>31.2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51</v>
      </c>
    </row>
    <row r="17" spans="1:5" ht="12.75">
      <c r="A17" s="35" t="s">
        <v>57</v>
      </c>
      <c r="E17" s="40" t="s">
        <v>573</v>
      </c>
    </row>
    <row r="18" spans="1:5" ht="12.75">
      <c r="A18" t="s">
        <v>59</v>
      </c>
      <c r="E18" s="39" t="s">
        <v>60</v>
      </c>
    </row>
    <row r="19" spans="1:16" ht="12.75">
      <c r="A19" t="s">
        <v>49</v>
      </c>
      <c s="34" t="s">
        <v>26</v>
      </c>
      <c s="34" t="s">
        <v>386</v>
      </c>
      <c s="35" t="s">
        <v>51</v>
      </c>
      <c s="6" t="s">
        <v>387</v>
      </c>
      <c s="36" t="s">
        <v>288</v>
      </c>
      <c s="37">
        <v>72.8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57</v>
      </c>
      <c r="E21" s="40" t="s">
        <v>574</v>
      </c>
    </row>
    <row r="22" spans="1:5" ht="12.75">
      <c r="A22" t="s">
        <v>59</v>
      </c>
      <c r="E22" s="39" t="s">
        <v>60</v>
      </c>
    </row>
    <row r="23" spans="1:16" ht="12.75">
      <c r="A23" t="s">
        <v>49</v>
      </c>
      <c s="34" t="s">
        <v>66</v>
      </c>
      <c s="34" t="s">
        <v>403</v>
      </c>
      <c s="35" t="s">
        <v>51</v>
      </c>
      <c s="6" t="s">
        <v>404</v>
      </c>
      <c s="36" t="s">
        <v>306</v>
      </c>
      <c s="37">
        <v>156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57</v>
      </c>
      <c r="E25" s="40" t="s">
        <v>575</v>
      </c>
    </row>
    <row r="26" spans="1:5" ht="12.75">
      <c r="A26" t="s">
        <v>59</v>
      </c>
      <c r="E26" s="39" t="s">
        <v>60</v>
      </c>
    </row>
    <row r="27" spans="1:13" ht="12.75">
      <c r="A27" t="s">
        <v>46</v>
      </c>
      <c r="C27" s="31" t="s">
        <v>69</v>
      </c>
      <c r="E27" s="33" t="s">
        <v>432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69</v>
      </c>
      <c s="34" t="s">
        <v>442</v>
      </c>
      <c s="35" t="s">
        <v>51</v>
      </c>
      <c s="6" t="s">
        <v>443</v>
      </c>
      <c s="36" t="s">
        <v>288</v>
      </c>
      <c s="37">
        <v>6.15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576</v>
      </c>
    </row>
    <row r="30" spans="1:5" ht="12.75">
      <c r="A30" s="35" t="s">
        <v>57</v>
      </c>
      <c r="E30" s="40" t="s">
        <v>577</v>
      </c>
    </row>
    <row r="31" spans="1:5" ht="12.75">
      <c r="A31" t="s">
        <v>59</v>
      </c>
      <c r="E31" s="39" t="s">
        <v>60</v>
      </c>
    </row>
    <row r="32" spans="1:16" ht="25.5">
      <c r="A32" t="s">
        <v>49</v>
      </c>
      <c s="34" t="s">
        <v>74</v>
      </c>
      <c s="34" t="s">
        <v>449</v>
      </c>
      <c s="35" t="s">
        <v>51</v>
      </c>
      <c s="6" t="s">
        <v>450</v>
      </c>
      <c s="36" t="s">
        <v>53</v>
      </c>
      <c s="37">
        <v>25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576</v>
      </c>
    </row>
    <row r="34" spans="1:5" ht="12.75">
      <c r="A34" s="35" t="s">
        <v>57</v>
      </c>
      <c r="E34" s="40" t="s">
        <v>578</v>
      </c>
    </row>
    <row r="35" spans="1:5" ht="12.75">
      <c r="A35" t="s">
        <v>59</v>
      </c>
      <c r="E35" s="39" t="s">
        <v>60</v>
      </c>
    </row>
    <row r="36" spans="1:13" ht="12.75">
      <c r="A36" t="s">
        <v>46</v>
      </c>
      <c r="C36" s="31" t="s">
        <v>84</v>
      </c>
      <c r="E36" s="33" t="s">
        <v>501</v>
      </c>
      <c r="J36" s="32">
        <f>0</f>
      </c>
      <c s="32">
        <f>0</f>
      </c>
      <c s="32">
        <f>0+L37+L41+L45+L49</f>
      </c>
      <c s="32">
        <f>0+M37+M41+M45+M49</f>
      </c>
    </row>
    <row r="37" spans="1:16" ht="12.75">
      <c r="A37" t="s">
        <v>49</v>
      </c>
      <c s="34" t="s">
        <v>77</v>
      </c>
      <c s="34" t="s">
        <v>579</v>
      </c>
      <c s="35" t="s">
        <v>51</v>
      </c>
      <c s="6" t="s">
        <v>580</v>
      </c>
      <c s="36" t="s">
        <v>306</v>
      </c>
      <c s="37">
        <v>24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581</v>
      </c>
    </row>
    <row r="39" spans="1:5" ht="12.75">
      <c r="A39" s="35" t="s">
        <v>57</v>
      </c>
      <c r="E39" s="40" t="s">
        <v>582</v>
      </c>
    </row>
    <row r="40" spans="1:5" ht="12.75">
      <c r="A40" t="s">
        <v>59</v>
      </c>
      <c r="E40" s="39" t="s">
        <v>60</v>
      </c>
    </row>
    <row r="41" spans="1:16" ht="25.5">
      <c r="A41" t="s">
        <v>49</v>
      </c>
      <c s="34" t="s">
        <v>81</v>
      </c>
      <c s="34" t="s">
        <v>583</v>
      </c>
      <c s="35" t="s">
        <v>51</v>
      </c>
      <c s="6" t="s">
        <v>584</v>
      </c>
      <c s="36" t="s">
        <v>551</v>
      </c>
      <c s="37">
        <v>192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585</v>
      </c>
    </row>
    <row r="43" spans="1:5" ht="12.75">
      <c r="A43" s="35" t="s">
        <v>57</v>
      </c>
      <c r="E43" s="40" t="s">
        <v>586</v>
      </c>
    </row>
    <row r="44" spans="1:5" ht="12.75">
      <c r="A44" t="s">
        <v>59</v>
      </c>
      <c r="E44" s="39" t="s">
        <v>60</v>
      </c>
    </row>
    <row r="45" spans="1:16" ht="12.75">
      <c r="A45" t="s">
        <v>49</v>
      </c>
      <c s="34" t="s">
        <v>84</v>
      </c>
      <c s="34" t="s">
        <v>559</v>
      </c>
      <c s="35" t="s">
        <v>51</v>
      </c>
      <c s="6" t="s">
        <v>560</v>
      </c>
      <c s="36" t="s">
        <v>65</v>
      </c>
      <c s="37">
        <v>7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51</v>
      </c>
    </row>
    <row r="47" spans="1:5" ht="12.75">
      <c r="A47" s="35" t="s">
        <v>57</v>
      </c>
      <c r="E47" s="40" t="s">
        <v>587</v>
      </c>
    </row>
    <row r="48" spans="1:5" ht="12.75">
      <c r="A48" t="s">
        <v>59</v>
      </c>
      <c r="E48" s="39" t="s">
        <v>60</v>
      </c>
    </row>
    <row r="49" spans="1:16" ht="12.75">
      <c r="A49" t="s">
        <v>49</v>
      </c>
      <c s="34" t="s">
        <v>87</v>
      </c>
      <c s="34" t="s">
        <v>562</v>
      </c>
      <c s="35" t="s">
        <v>51</v>
      </c>
      <c s="6" t="s">
        <v>563</v>
      </c>
      <c s="36" t="s">
        <v>551</v>
      </c>
      <c s="37">
        <v>2.48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51</v>
      </c>
    </row>
    <row r="51" spans="1:5" ht="12.75">
      <c r="A51" s="35" t="s">
        <v>57</v>
      </c>
      <c r="E51" s="40" t="s">
        <v>588</v>
      </c>
    </row>
    <row r="52" spans="1:5" ht="12.75">
      <c r="A52" t="s">
        <v>59</v>
      </c>
      <c r="E52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589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589</v>
      </c>
      <c r="E4" s="26" t="s">
        <v>590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12.75">
      <c r="A8" t="s">
        <v>44</v>
      </c>
      <c r="C8" s="28" t="s">
        <v>593</v>
      </c>
      <c r="E8" s="30" t="s">
        <v>592</v>
      </c>
      <c r="J8" s="29">
        <f>0+J9+J26+J75+J84+J93+J134</f>
      </c>
      <c s="29">
        <f>0+K9+K26+K75+K84+K93+K134</f>
      </c>
      <c s="29">
        <f>0+L9+L26+L75+L84+L93+L134</f>
      </c>
      <c s="29">
        <f>0+M9+M26+M75+M84+M93+M134</f>
      </c>
    </row>
    <row r="9" spans="1:13" ht="12.75">
      <c r="A9" t="s">
        <v>46</v>
      </c>
      <c r="C9" s="31" t="s">
        <v>345</v>
      </c>
      <c r="E9" s="33" t="s">
        <v>346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47</v>
      </c>
      <c s="34" t="s">
        <v>347</v>
      </c>
      <c s="35" t="s">
        <v>51</v>
      </c>
      <c s="6" t="s">
        <v>348</v>
      </c>
      <c s="36" t="s">
        <v>349</v>
      </c>
      <c s="37">
        <v>2490.68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350</v>
      </c>
      <c s="35" t="s">
        <v>51</v>
      </c>
      <c s="6" t="s">
        <v>351</v>
      </c>
      <c s="36" t="s">
        <v>349</v>
      </c>
      <c s="37">
        <v>120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356</v>
      </c>
      <c s="35" t="s">
        <v>51</v>
      </c>
      <c s="6" t="s">
        <v>357</v>
      </c>
      <c s="36" t="s">
        <v>349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594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365</v>
      </c>
      <c s="35" t="s">
        <v>51</v>
      </c>
      <c s="6" t="s">
        <v>366</v>
      </c>
      <c s="36" t="s">
        <v>349</v>
      </c>
      <c s="37">
        <v>180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3" ht="12.75">
      <c r="A26" t="s">
        <v>46</v>
      </c>
      <c r="C26" s="31" t="s">
        <v>47</v>
      </c>
      <c r="E26" s="33" t="s">
        <v>271</v>
      </c>
      <c r="J26" s="32">
        <f>0</f>
      </c>
      <c s="32">
        <f>0</f>
      </c>
      <c s="32">
        <f>0+L27+L31+L35+L39+L43+L47+L51+L55+L59+L63+L67+L71</f>
      </c>
      <c s="32">
        <f>0+M27+M31+M35+M39+M43+M47+M51+M55+M59+M63+M67+M71</f>
      </c>
    </row>
    <row r="27" spans="1:16" ht="12.75">
      <c r="A27" t="s">
        <v>49</v>
      </c>
      <c s="34" t="s">
        <v>74</v>
      </c>
      <c s="34" t="s">
        <v>370</v>
      </c>
      <c s="35" t="s">
        <v>51</v>
      </c>
      <c s="6" t="s">
        <v>371</v>
      </c>
      <c s="36" t="s">
        <v>306</v>
      </c>
      <c s="37">
        <v>400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57</v>
      </c>
      <c r="E29" s="40" t="s">
        <v>595</v>
      </c>
    </row>
    <row r="30" spans="1:5" ht="12.75">
      <c r="A30" t="s">
        <v>59</v>
      </c>
      <c r="E30" s="39" t="s">
        <v>60</v>
      </c>
    </row>
    <row r="31" spans="1:16" ht="25.5">
      <c r="A31" t="s">
        <v>49</v>
      </c>
      <c s="34" t="s">
        <v>77</v>
      </c>
      <c s="34" t="s">
        <v>376</v>
      </c>
      <c s="35" t="s">
        <v>51</v>
      </c>
      <c s="6" t="s">
        <v>377</v>
      </c>
      <c s="36" t="s">
        <v>288</v>
      </c>
      <c s="37">
        <v>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57</v>
      </c>
      <c r="E33" s="40" t="s">
        <v>596</v>
      </c>
    </row>
    <row r="34" spans="1:5" ht="12.75">
      <c r="A34" t="s">
        <v>59</v>
      </c>
      <c r="E34" s="39" t="s">
        <v>60</v>
      </c>
    </row>
    <row r="35" spans="1:16" ht="25.5">
      <c r="A35" t="s">
        <v>49</v>
      </c>
      <c s="34" t="s">
        <v>81</v>
      </c>
      <c s="34" t="s">
        <v>379</v>
      </c>
      <c s="35" t="s">
        <v>51</v>
      </c>
      <c s="6" t="s">
        <v>380</v>
      </c>
      <c s="36" t="s">
        <v>288</v>
      </c>
      <c s="37">
        <v>90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57</v>
      </c>
      <c r="E37" s="40" t="s">
        <v>597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84</v>
      </c>
      <c s="34" t="s">
        <v>382</v>
      </c>
      <c s="35" t="s">
        <v>51</v>
      </c>
      <c s="6" t="s">
        <v>383</v>
      </c>
      <c s="36" t="s">
        <v>288</v>
      </c>
      <c s="37">
        <v>350.8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57</v>
      </c>
      <c r="E41" s="40" t="s">
        <v>598</v>
      </c>
    </row>
    <row r="42" spans="1:5" ht="12.75">
      <c r="A42" t="s">
        <v>59</v>
      </c>
      <c r="E42" s="39" t="s">
        <v>60</v>
      </c>
    </row>
    <row r="43" spans="1:16" ht="12.75">
      <c r="A43" t="s">
        <v>49</v>
      </c>
      <c s="34" t="s">
        <v>87</v>
      </c>
      <c s="34" t="s">
        <v>599</v>
      </c>
      <c s="35" t="s">
        <v>51</v>
      </c>
      <c s="6" t="s">
        <v>600</v>
      </c>
      <c s="36" t="s">
        <v>288</v>
      </c>
      <c s="37">
        <v>31.5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601</v>
      </c>
    </row>
    <row r="45" spans="1:5" ht="12.75">
      <c r="A45" s="35" t="s">
        <v>57</v>
      </c>
      <c r="E45" s="40" t="s">
        <v>602</v>
      </c>
    </row>
    <row r="46" spans="1:5" ht="12.75">
      <c r="A46" t="s">
        <v>59</v>
      </c>
      <c r="E46" s="39" t="s">
        <v>60</v>
      </c>
    </row>
    <row r="47" spans="1:16" ht="12.75">
      <c r="A47" t="s">
        <v>49</v>
      </c>
      <c s="34" t="s">
        <v>90</v>
      </c>
      <c s="34" t="s">
        <v>386</v>
      </c>
      <c s="35" t="s">
        <v>51</v>
      </c>
      <c s="6" t="s">
        <v>387</v>
      </c>
      <c s="36" t="s">
        <v>288</v>
      </c>
      <c s="37">
        <v>1245.34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603</v>
      </c>
    </row>
    <row r="49" spans="1:5" ht="12.75">
      <c r="A49" s="35" t="s">
        <v>57</v>
      </c>
      <c r="E49" s="40" t="s">
        <v>604</v>
      </c>
    </row>
    <row r="50" spans="1:5" ht="12.75">
      <c r="A50" t="s">
        <v>59</v>
      </c>
      <c r="E50" s="39" t="s">
        <v>60</v>
      </c>
    </row>
    <row r="51" spans="1:16" ht="12.75">
      <c r="A51" t="s">
        <v>49</v>
      </c>
      <c s="34" t="s">
        <v>95</v>
      </c>
      <c s="34" t="s">
        <v>605</v>
      </c>
      <c s="35" t="s">
        <v>51</v>
      </c>
      <c s="6" t="s">
        <v>606</v>
      </c>
      <c s="36" t="s">
        <v>288</v>
      </c>
      <c s="37">
        <v>21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607</v>
      </c>
    </row>
    <row r="53" spans="1:5" ht="12.75">
      <c r="A53" s="35" t="s">
        <v>57</v>
      </c>
      <c r="E53" s="40" t="s">
        <v>608</v>
      </c>
    </row>
    <row r="54" spans="1:5" ht="12.75">
      <c r="A54" t="s">
        <v>59</v>
      </c>
      <c r="E54" s="39" t="s">
        <v>60</v>
      </c>
    </row>
    <row r="55" spans="1:16" ht="12.75">
      <c r="A55" t="s">
        <v>49</v>
      </c>
      <c s="34" t="s">
        <v>99</v>
      </c>
      <c s="34" t="s">
        <v>400</v>
      </c>
      <c s="35" t="s">
        <v>51</v>
      </c>
      <c s="6" t="s">
        <v>401</v>
      </c>
      <c s="36" t="s">
        <v>306</v>
      </c>
      <c s="37">
        <v>1754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609</v>
      </c>
    </row>
    <row r="57" spans="1:5" ht="12.75">
      <c r="A57" s="35" t="s">
        <v>57</v>
      </c>
      <c r="E57" s="40" t="s">
        <v>610</v>
      </c>
    </row>
    <row r="58" spans="1:5" ht="12.75">
      <c r="A58" t="s">
        <v>59</v>
      </c>
      <c r="E58" s="39" t="s">
        <v>60</v>
      </c>
    </row>
    <row r="59" spans="1:16" ht="12.75">
      <c r="A59" t="s">
        <v>49</v>
      </c>
      <c s="34" t="s">
        <v>103</v>
      </c>
      <c s="34" t="s">
        <v>403</v>
      </c>
      <c s="35" t="s">
        <v>51</v>
      </c>
      <c s="6" t="s">
        <v>404</v>
      </c>
      <c s="36" t="s">
        <v>306</v>
      </c>
      <c s="37">
        <v>2554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611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107</v>
      </c>
      <c s="34" t="s">
        <v>612</v>
      </c>
      <c s="35" t="s">
        <v>51</v>
      </c>
      <c s="6" t="s">
        <v>613</v>
      </c>
      <c s="36" t="s">
        <v>65</v>
      </c>
      <c s="37">
        <v>45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25.5">
      <c r="A64" s="35" t="s">
        <v>55</v>
      </c>
      <c r="E64" s="39" t="s">
        <v>614</v>
      </c>
    </row>
    <row r="65" spans="1:5" ht="12.75">
      <c r="A65" s="35" t="s">
        <v>57</v>
      </c>
      <c r="E65" s="40" t="s">
        <v>615</v>
      </c>
    </row>
    <row r="66" spans="1:5" ht="12.75">
      <c r="A66" t="s">
        <v>59</v>
      </c>
      <c r="E66" s="39" t="s">
        <v>60</v>
      </c>
    </row>
    <row r="67" spans="1:16" ht="25.5">
      <c r="A67" t="s">
        <v>49</v>
      </c>
      <c s="34" t="s">
        <v>111</v>
      </c>
      <c s="34" t="s">
        <v>616</v>
      </c>
      <c s="35" t="s">
        <v>51</v>
      </c>
      <c s="6" t="s">
        <v>617</v>
      </c>
      <c s="36" t="s">
        <v>65</v>
      </c>
      <c s="37">
        <v>9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618</v>
      </c>
    </row>
    <row r="69" spans="1:5" ht="12.75">
      <c r="A69" s="35" t="s">
        <v>57</v>
      </c>
      <c r="E69" s="40" t="s">
        <v>619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176</v>
      </c>
      <c s="34" t="s">
        <v>620</v>
      </c>
      <c s="35" t="s">
        <v>51</v>
      </c>
      <c s="6" t="s">
        <v>621</v>
      </c>
      <c s="36" t="s">
        <v>65</v>
      </c>
      <c s="37">
        <v>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57</v>
      </c>
      <c r="E73" s="40" t="s">
        <v>51</v>
      </c>
    </row>
    <row r="74" spans="1:5" ht="114.75">
      <c r="A74" t="s">
        <v>59</v>
      </c>
      <c r="E74" s="39" t="s">
        <v>622</v>
      </c>
    </row>
    <row r="75" spans="1:13" ht="12.75">
      <c r="A75" t="s">
        <v>46</v>
      </c>
      <c r="C75" s="31" t="s">
        <v>27</v>
      </c>
      <c r="E75" s="33" t="s">
        <v>411</v>
      </c>
      <c r="J75" s="32">
        <f>0</f>
      </c>
      <c s="32">
        <f>0</f>
      </c>
      <c s="32">
        <f>0+L76+L80</f>
      </c>
      <c s="32">
        <f>0+M76+M80</f>
      </c>
    </row>
    <row r="76" spans="1:16" ht="12.75">
      <c r="A76" t="s">
        <v>49</v>
      </c>
      <c s="34" t="s">
        <v>114</v>
      </c>
      <c s="34" t="s">
        <v>623</v>
      </c>
      <c s="35" t="s">
        <v>51</v>
      </c>
      <c s="6" t="s">
        <v>624</v>
      </c>
      <c s="36" t="s">
        <v>288</v>
      </c>
      <c s="37">
        <v>2.352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57</v>
      </c>
      <c r="E78" s="40" t="s">
        <v>625</v>
      </c>
    </row>
    <row r="79" spans="1:5" ht="12.75">
      <c r="A79" t="s">
        <v>59</v>
      </c>
      <c r="E79" s="39" t="s">
        <v>60</v>
      </c>
    </row>
    <row r="80" spans="1:16" ht="12.75">
      <c r="A80" t="s">
        <v>49</v>
      </c>
      <c s="34" t="s">
        <v>123</v>
      </c>
      <c s="34" t="s">
        <v>626</v>
      </c>
      <c s="35" t="s">
        <v>51</v>
      </c>
      <c s="6" t="s">
        <v>627</v>
      </c>
      <c s="36" t="s">
        <v>288</v>
      </c>
      <c s="37">
        <v>4.5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628</v>
      </c>
    </row>
    <row r="82" spans="1:5" ht="12.75">
      <c r="A82" s="35" t="s">
        <v>57</v>
      </c>
      <c r="E82" s="40" t="s">
        <v>629</v>
      </c>
    </row>
    <row r="83" spans="1:5" ht="12.75">
      <c r="A83" t="s">
        <v>59</v>
      </c>
      <c r="E83" s="39" t="s">
        <v>60</v>
      </c>
    </row>
    <row r="84" spans="1:13" ht="12.75">
      <c r="A84" t="s">
        <v>46</v>
      </c>
      <c r="C84" s="31" t="s">
        <v>66</v>
      </c>
      <c r="E84" s="33" t="s">
        <v>424</v>
      </c>
      <c r="J84" s="32">
        <f>0</f>
      </c>
      <c s="32">
        <f>0</f>
      </c>
      <c s="32">
        <f>0+L85+L89</f>
      </c>
      <c s="32">
        <f>0+M85+M89</f>
      </c>
    </row>
    <row r="85" spans="1:16" ht="12.75">
      <c r="A85" t="s">
        <v>49</v>
      </c>
      <c s="34" t="s">
        <v>170</v>
      </c>
      <c s="34" t="s">
        <v>425</v>
      </c>
      <c s="35" t="s">
        <v>51</v>
      </c>
      <c s="6" t="s">
        <v>426</v>
      </c>
      <c s="36" t="s">
        <v>288</v>
      </c>
      <c s="37">
        <v>15.3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56</v>
      </c>
    </row>
    <row r="87" spans="1:5" ht="25.5">
      <c r="A87" s="35" t="s">
        <v>57</v>
      </c>
      <c r="E87" s="40" t="s">
        <v>630</v>
      </c>
    </row>
    <row r="88" spans="1:5" ht="12.75">
      <c r="A88" t="s">
        <v>59</v>
      </c>
      <c r="E88" s="39" t="s">
        <v>60</v>
      </c>
    </row>
    <row r="89" spans="1:16" ht="12.75">
      <c r="A89" t="s">
        <v>49</v>
      </c>
      <c s="34" t="s">
        <v>173</v>
      </c>
      <c s="34" t="s">
        <v>428</v>
      </c>
      <c s="35" t="s">
        <v>51</v>
      </c>
      <c s="6" t="s">
        <v>429</v>
      </c>
      <c s="36" t="s">
        <v>288</v>
      </c>
      <c s="37">
        <v>45.9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430</v>
      </c>
    </row>
    <row r="91" spans="1:5" ht="25.5">
      <c r="A91" s="35" t="s">
        <v>57</v>
      </c>
      <c r="E91" s="40" t="s">
        <v>631</v>
      </c>
    </row>
    <row r="92" spans="1:5" ht="12.75">
      <c r="A92" t="s">
        <v>59</v>
      </c>
      <c r="E92" s="39" t="s">
        <v>60</v>
      </c>
    </row>
    <row r="93" spans="1:13" ht="12.75">
      <c r="A93" t="s">
        <v>46</v>
      </c>
      <c r="C93" s="31" t="s">
        <v>69</v>
      </c>
      <c r="E93" s="33" t="s">
        <v>432</v>
      </c>
      <c r="J93" s="32">
        <f>0</f>
      </c>
      <c s="32">
        <f>0</f>
      </c>
      <c s="32">
        <f>0+L94+L98+L102+L106+L110+L114+L118+L122+L126+L130</f>
      </c>
      <c s="32">
        <f>0+M94+M98+M102+M106+M110+M114+M118+M122+M126+M130</f>
      </c>
    </row>
    <row r="94" spans="1:16" ht="25.5">
      <c r="A94" t="s">
        <v>49</v>
      </c>
      <c s="34" t="s">
        <v>126</v>
      </c>
      <c s="34" t="s">
        <v>632</v>
      </c>
      <c s="35" t="s">
        <v>51</v>
      </c>
      <c s="6" t="s">
        <v>633</v>
      </c>
      <c s="36" t="s">
        <v>288</v>
      </c>
      <c s="37">
        <v>337.5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634</v>
      </c>
    </row>
    <row r="96" spans="1:5" ht="12.75">
      <c r="A96" s="35" t="s">
        <v>57</v>
      </c>
      <c r="E96" s="40" t="s">
        <v>635</v>
      </c>
    </row>
    <row r="97" spans="1:5" ht="12.75">
      <c r="A97" t="s">
        <v>59</v>
      </c>
      <c r="E97" s="39" t="s">
        <v>60</v>
      </c>
    </row>
    <row r="98" spans="1:16" ht="25.5">
      <c r="A98" t="s">
        <v>49</v>
      </c>
      <c s="34" t="s">
        <v>129</v>
      </c>
      <c s="34" t="s">
        <v>636</v>
      </c>
      <c s="35" t="s">
        <v>51</v>
      </c>
      <c s="6" t="s">
        <v>637</v>
      </c>
      <c s="36" t="s">
        <v>306</v>
      </c>
      <c s="37">
        <v>1175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38.25">
      <c r="A99" s="35" t="s">
        <v>55</v>
      </c>
      <c r="E99" s="39" t="s">
        <v>638</v>
      </c>
    </row>
    <row r="100" spans="1:5" ht="12.75">
      <c r="A100" s="35" t="s">
        <v>57</v>
      </c>
      <c r="E100" s="40" t="s">
        <v>639</v>
      </c>
    </row>
    <row r="101" spans="1:5" ht="12.75">
      <c r="A101" t="s">
        <v>59</v>
      </c>
      <c r="E101" s="39" t="s">
        <v>60</v>
      </c>
    </row>
    <row r="102" spans="1:16" ht="25.5">
      <c r="A102" t="s">
        <v>49</v>
      </c>
      <c s="34" t="s">
        <v>132</v>
      </c>
      <c s="34" t="s">
        <v>640</v>
      </c>
      <c s="35" t="s">
        <v>51</v>
      </c>
      <c s="6" t="s">
        <v>641</v>
      </c>
      <c s="36" t="s">
        <v>306</v>
      </c>
      <c s="37">
        <v>1350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642</v>
      </c>
    </row>
    <row r="104" spans="1:5" ht="12.75">
      <c r="A104" s="35" t="s">
        <v>57</v>
      </c>
      <c r="E104" s="40" t="s">
        <v>643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135</v>
      </c>
      <c s="34" t="s">
        <v>644</v>
      </c>
      <c s="35" t="s">
        <v>51</v>
      </c>
      <c s="6" t="s">
        <v>645</v>
      </c>
      <c s="36" t="s">
        <v>288</v>
      </c>
      <c s="37">
        <v>562.5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646</v>
      </c>
    </row>
    <row r="108" spans="1:5" ht="12.75">
      <c r="A108" s="35" t="s">
        <v>57</v>
      </c>
      <c r="E108" s="40" t="s">
        <v>647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138</v>
      </c>
      <c s="34" t="s">
        <v>455</v>
      </c>
      <c s="35" t="s">
        <v>51</v>
      </c>
      <c s="6" t="s">
        <v>456</v>
      </c>
      <c s="36" t="s">
        <v>306</v>
      </c>
      <c s="37">
        <v>2400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648</v>
      </c>
    </row>
    <row r="112" spans="1:5" ht="12.75">
      <c r="A112" s="35" t="s">
        <v>57</v>
      </c>
      <c r="E112" s="40" t="s">
        <v>649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141</v>
      </c>
      <c s="34" t="s">
        <v>650</v>
      </c>
      <c s="35" t="s">
        <v>51</v>
      </c>
      <c s="6" t="s">
        <v>651</v>
      </c>
      <c s="36" t="s">
        <v>306</v>
      </c>
      <c s="37">
        <v>75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652</v>
      </c>
    </row>
    <row r="116" spans="1:5" ht="12.75">
      <c r="A116" s="35" t="s">
        <v>57</v>
      </c>
      <c r="E116" s="40" t="s">
        <v>653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144</v>
      </c>
      <c s="34" t="s">
        <v>654</v>
      </c>
      <c s="35" t="s">
        <v>51</v>
      </c>
      <c s="6" t="s">
        <v>655</v>
      </c>
      <c s="36" t="s">
        <v>306</v>
      </c>
      <c s="37">
        <v>1125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656</v>
      </c>
    </row>
    <row r="120" spans="1:5" ht="12.75">
      <c r="A120" s="35" t="s">
        <v>57</v>
      </c>
      <c r="E120" s="40" t="s">
        <v>657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148</v>
      </c>
      <c s="34" t="s">
        <v>467</v>
      </c>
      <c s="35" t="s">
        <v>51</v>
      </c>
      <c s="6" t="s">
        <v>468</v>
      </c>
      <c s="36" t="s">
        <v>306</v>
      </c>
      <c s="37">
        <v>105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658</v>
      </c>
    </row>
    <row r="124" spans="1:5" ht="12.75">
      <c r="A124" s="35" t="s">
        <v>57</v>
      </c>
      <c r="E124" s="40" t="s">
        <v>659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152</v>
      </c>
      <c s="34" t="s">
        <v>660</v>
      </c>
      <c s="35" t="s">
        <v>51</v>
      </c>
      <c s="6" t="s">
        <v>661</v>
      </c>
      <c s="36" t="s">
        <v>306</v>
      </c>
      <c s="37">
        <v>2250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662</v>
      </c>
    </row>
    <row r="128" spans="1:5" ht="12.75">
      <c r="A128" s="35" t="s">
        <v>57</v>
      </c>
      <c r="E128" s="40" t="s">
        <v>663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156</v>
      </c>
      <c s="34" t="s">
        <v>664</v>
      </c>
      <c s="35" t="s">
        <v>51</v>
      </c>
      <c s="6" t="s">
        <v>665</v>
      </c>
      <c s="36" t="s">
        <v>306</v>
      </c>
      <c s="37">
        <v>1020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72</v>
      </c>
      <c>
        <f>(M130*21)/100</f>
      </c>
      <c t="s">
        <v>27</v>
      </c>
    </row>
    <row r="131" spans="1:5" ht="12.75">
      <c r="A131" s="35" t="s">
        <v>55</v>
      </c>
      <c r="E131" s="39" t="s">
        <v>666</v>
      </c>
    </row>
    <row r="132" spans="1:5" ht="12.75">
      <c r="A132" s="35" t="s">
        <v>57</v>
      </c>
      <c r="E132" s="40" t="s">
        <v>667</v>
      </c>
    </row>
    <row r="133" spans="1:5" ht="25.5">
      <c r="A133" t="s">
        <v>59</v>
      </c>
      <c r="E133" s="39" t="s">
        <v>668</v>
      </c>
    </row>
    <row r="134" spans="1:13" ht="12.75">
      <c r="A134" t="s">
        <v>46</v>
      </c>
      <c r="C134" s="31" t="s">
        <v>84</v>
      </c>
      <c r="E134" s="33" t="s">
        <v>501</v>
      </c>
      <c r="J134" s="32">
        <f>0</f>
      </c>
      <c s="32">
        <f>0</f>
      </c>
      <c s="32">
        <f>0+L135+L139+L143</f>
      </c>
      <c s="32">
        <f>0+M135+M139+M143</f>
      </c>
    </row>
    <row r="135" spans="1:16" ht="12.75">
      <c r="A135" t="s">
        <v>49</v>
      </c>
      <c s="34" t="s">
        <v>160</v>
      </c>
      <c s="34" t="s">
        <v>505</v>
      </c>
      <c s="35" t="s">
        <v>51</v>
      </c>
      <c s="6" t="s">
        <v>506</v>
      </c>
      <c s="36" t="s">
        <v>65</v>
      </c>
      <c s="37">
        <v>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669</v>
      </c>
    </row>
    <row r="137" spans="1:5" ht="12.75">
      <c r="A137" s="35" t="s">
        <v>57</v>
      </c>
      <c r="E137" s="40" t="s">
        <v>670</v>
      </c>
    </row>
    <row r="138" spans="1:5" ht="12.75">
      <c r="A138" t="s">
        <v>59</v>
      </c>
      <c r="E138" s="39" t="s">
        <v>60</v>
      </c>
    </row>
    <row r="139" spans="1:16" ht="12.75">
      <c r="A139" t="s">
        <v>49</v>
      </c>
      <c s="34" t="s">
        <v>164</v>
      </c>
      <c s="34" t="s">
        <v>671</v>
      </c>
      <c s="35" t="s">
        <v>51</v>
      </c>
      <c s="6" t="s">
        <v>672</v>
      </c>
      <c s="36" t="s">
        <v>53</v>
      </c>
      <c s="37">
        <v>18.44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673</v>
      </c>
    </row>
    <row r="141" spans="1:5" ht="12.75">
      <c r="A141" s="35" t="s">
        <v>57</v>
      </c>
      <c r="E141" s="40" t="s">
        <v>674</v>
      </c>
    </row>
    <row r="142" spans="1:5" ht="12.75">
      <c r="A142" t="s">
        <v>59</v>
      </c>
      <c r="E142" s="39" t="s">
        <v>60</v>
      </c>
    </row>
    <row r="143" spans="1:16" ht="12.75">
      <c r="A143" t="s">
        <v>49</v>
      </c>
      <c s="34" t="s">
        <v>167</v>
      </c>
      <c s="34" t="s">
        <v>675</v>
      </c>
      <c s="35" t="s">
        <v>51</v>
      </c>
      <c s="6" t="s">
        <v>676</v>
      </c>
      <c s="36" t="s">
        <v>65</v>
      </c>
      <c s="37">
        <v>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677</v>
      </c>
    </row>
    <row r="145" spans="1:5" ht="12.75">
      <c r="A145" s="35" t="s">
        <v>57</v>
      </c>
      <c r="E145" s="40" t="s">
        <v>678</v>
      </c>
    </row>
    <row r="146" spans="1:5" ht="12.75">
      <c r="A146" t="s">
        <v>59</v>
      </c>
      <c r="E146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679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679</v>
      </c>
      <c r="E4" s="26" t="s">
        <v>680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COUNTIFS(L8:L126,"=0",A8:A126,"P")+COUNTIFS(L8:L126,"",A8:A126,"P")+SUM(Q8:Q126)</f>
      </c>
    </row>
    <row r="8" spans="1:13" ht="12.75">
      <c r="A8" t="s">
        <v>44</v>
      </c>
      <c r="C8" s="28" t="s">
        <v>683</v>
      </c>
      <c r="E8" s="30" t="s">
        <v>682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684</v>
      </c>
      <c r="J9" s="32">
        <f>0</f>
      </c>
      <c s="32">
        <f>0</f>
      </c>
      <c s="32">
        <f>0+L10+L14+L18+L22+L26+L30+L34+L38+L42+L46+L50+L54+L58+L62+L66+L70+L74+L78+L82+L86+L90+L94+L98+L102+L106+L110+L114+L118+L122+L126</f>
      </c>
      <c s="32">
        <f>0+M10+M14+M18+M22+M26+M30+M34+M38+M42+M46+M50+M54+M58+M62+M66+M70+M74+M78+M82+M86+M90+M94+M98+M102+M106+M110+M114+M118+M122+M126</f>
      </c>
    </row>
    <row r="10" spans="1:16" ht="12.75">
      <c r="A10" t="s">
        <v>49</v>
      </c>
      <c s="34" t="s">
        <v>47</v>
      </c>
      <c s="34" t="s">
        <v>685</v>
      </c>
      <c s="35" t="s">
        <v>51</v>
      </c>
      <c s="6" t="s">
        <v>686</v>
      </c>
      <c s="36" t="s">
        <v>53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93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193</v>
      </c>
      <c s="35" t="s">
        <v>51</v>
      </c>
      <c s="6" t="s">
        <v>194</v>
      </c>
      <c s="36" t="s">
        <v>53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687</v>
      </c>
      <c s="35" t="s">
        <v>51</v>
      </c>
      <c s="6" t="s">
        <v>688</v>
      </c>
      <c s="36" t="s">
        <v>65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196</v>
      </c>
      <c s="35" t="s">
        <v>51</v>
      </c>
      <c s="6" t="s">
        <v>197</v>
      </c>
      <c s="36" t="s">
        <v>65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689</v>
      </c>
      <c s="35" t="s">
        <v>51</v>
      </c>
      <c s="6" t="s">
        <v>311</v>
      </c>
      <c s="36" t="s">
        <v>53</v>
      </c>
      <c s="37">
        <v>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12.75">
      <c r="A30" t="s">
        <v>49</v>
      </c>
      <c s="34" t="s">
        <v>74</v>
      </c>
      <c s="34" t="s">
        <v>215</v>
      </c>
      <c s="35" t="s">
        <v>51</v>
      </c>
      <c s="6" t="s">
        <v>216</v>
      </c>
      <c s="36" t="s">
        <v>53</v>
      </c>
      <c s="37">
        <v>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77</v>
      </c>
      <c s="34" t="s">
        <v>218</v>
      </c>
      <c s="35" t="s">
        <v>51</v>
      </c>
      <c s="6" t="s">
        <v>219</v>
      </c>
      <c s="36" t="s">
        <v>53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81</v>
      </c>
      <c s="34" t="s">
        <v>70</v>
      </c>
      <c s="35" t="s">
        <v>51</v>
      </c>
      <c s="6" t="s">
        <v>690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72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7.5">
      <c r="A41" t="s">
        <v>59</v>
      </c>
      <c r="E41" s="39" t="s">
        <v>691</v>
      </c>
    </row>
    <row r="42" spans="1:16" ht="12.75">
      <c r="A42" t="s">
        <v>49</v>
      </c>
      <c s="34" t="s">
        <v>84</v>
      </c>
      <c s="34" t="s">
        <v>692</v>
      </c>
      <c s="35" t="s">
        <v>51</v>
      </c>
      <c s="6" t="s">
        <v>693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87</v>
      </c>
      <c s="34" t="s">
        <v>694</v>
      </c>
      <c s="35" t="s">
        <v>51</v>
      </c>
      <c s="6" t="s">
        <v>695</v>
      </c>
      <c s="36" t="s">
        <v>65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90</v>
      </c>
      <c s="34" t="s">
        <v>696</v>
      </c>
      <c s="35" t="s">
        <v>51</v>
      </c>
      <c s="6" t="s">
        <v>697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95</v>
      </c>
      <c s="34" t="s">
        <v>698</v>
      </c>
      <c s="35" t="s">
        <v>51</v>
      </c>
      <c s="6" t="s">
        <v>699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99</v>
      </c>
      <c s="34" t="s">
        <v>700</v>
      </c>
      <c s="35" t="s">
        <v>51</v>
      </c>
      <c s="6" t="s">
        <v>701</v>
      </c>
      <c s="36" t="s">
        <v>65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103</v>
      </c>
      <c s="34" t="s">
        <v>702</v>
      </c>
      <c s="35" t="s">
        <v>51</v>
      </c>
      <c s="6" t="s">
        <v>703</v>
      </c>
      <c s="36" t="s">
        <v>65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12.75">
      <c r="A66" t="s">
        <v>49</v>
      </c>
      <c s="34" t="s">
        <v>107</v>
      </c>
      <c s="34" t="s">
        <v>704</v>
      </c>
      <c s="35" t="s">
        <v>51</v>
      </c>
      <c s="6" t="s">
        <v>705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60</v>
      </c>
    </row>
    <row r="70" spans="1:16" ht="12.75">
      <c r="A70" t="s">
        <v>49</v>
      </c>
      <c s="34" t="s">
        <v>111</v>
      </c>
      <c s="34" t="s">
        <v>706</v>
      </c>
      <c s="35" t="s">
        <v>51</v>
      </c>
      <c s="6" t="s">
        <v>707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.75">
      <c r="A73" t="s">
        <v>59</v>
      </c>
      <c r="E73" s="39" t="s">
        <v>60</v>
      </c>
    </row>
    <row r="74" spans="1:16" ht="12.75">
      <c r="A74" t="s">
        <v>49</v>
      </c>
      <c s="34" t="s">
        <v>114</v>
      </c>
      <c s="34" t="s">
        <v>708</v>
      </c>
      <c s="35" t="s">
        <v>51</v>
      </c>
      <c s="6" t="s">
        <v>709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25.5">
      <c r="A78" t="s">
        <v>49</v>
      </c>
      <c s="34" t="s">
        <v>123</v>
      </c>
      <c s="34" t="s">
        <v>710</v>
      </c>
      <c s="35" t="s">
        <v>51</v>
      </c>
      <c s="6" t="s">
        <v>711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25.5">
      <c r="A82" t="s">
        <v>49</v>
      </c>
      <c s="34" t="s">
        <v>126</v>
      </c>
      <c s="34" t="s">
        <v>712</v>
      </c>
      <c s="35" t="s">
        <v>51</v>
      </c>
      <c s="6" t="s">
        <v>713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12.75">
      <c r="A86" t="s">
        <v>49</v>
      </c>
      <c s="34" t="s">
        <v>129</v>
      </c>
      <c s="34" t="s">
        <v>714</v>
      </c>
      <c s="35" t="s">
        <v>51</v>
      </c>
      <c s="6" t="s">
        <v>715</v>
      </c>
      <c s="36" t="s">
        <v>163</v>
      </c>
      <c s="37">
        <v>60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132</v>
      </c>
      <c s="34" t="s">
        <v>716</v>
      </c>
      <c s="35" t="s">
        <v>51</v>
      </c>
      <c s="6" t="s">
        <v>717</v>
      </c>
      <c s="36" t="s">
        <v>288</v>
      </c>
      <c s="37">
        <v>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135</v>
      </c>
      <c s="34" t="s">
        <v>295</v>
      </c>
      <c s="35" t="s">
        <v>51</v>
      </c>
      <c s="6" t="s">
        <v>296</v>
      </c>
      <c s="36" t="s">
        <v>288</v>
      </c>
      <c s="37">
        <v>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138</v>
      </c>
      <c s="34" t="s">
        <v>301</v>
      </c>
      <c s="35" t="s">
        <v>51</v>
      </c>
      <c s="6" t="s">
        <v>302</v>
      </c>
      <c s="36" t="s">
        <v>53</v>
      </c>
      <c s="37">
        <v>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141</v>
      </c>
      <c s="34" t="s">
        <v>321</v>
      </c>
      <c s="35" t="s">
        <v>51</v>
      </c>
      <c s="6" t="s">
        <v>322</v>
      </c>
      <c s="36" t="s">
        <v>288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144</v>
      </c>
      <c s="34" t="s">
        <v>206</v>
      </c>
      <c s="35" t="s">
        <v>51</v>
      </c>
      <c s="6" t="s">
        <v>207</v>
      </c>
      <c s="36" t="s">
        <v>65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148</v>
      </c>
      <c s="34" t="s">
        <v>209</v>
      </c>
      <c s="35" t="s">
        <v>51</v>
      </c>
      <c s="6" t="s">
        <v>210</v>
      </c>
      <c s="36" t="s">
        <v>65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152</v>
      </c>
      <c s="34" t="s">
        <v>718</v>
      </c>
      <c s="35" t="s">
        <v>51</v>
      </c>
      <c s="6" t="s">
        <v>719</v>
      </c>
      <c s="36" t="s">
        <v>53</v>
      </c>
      <c s="37">
        <v>15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25.5">
      <c r="A118" t="s">
        <v>49</v>
      </c>
      <c s="34" t="s">
        <v>156</v>
      </c>
      <c s="34" t="s">
        <v>720</v>
      </c>
      <c s="35" t="s">
        <v>51</v>
      </c>
      <c s="6" t="s">
        <v>721</v>
      </c>
      <c s="36" t="s">
        <v>349</v>
      </c>
      <c s="37">
        <v>0.1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160</v>
      </c>
      <c s="34" t="s">
        <v>722</v>
      </c>
      <c s="35" t="s">
        <v>51</v>
      </c>
      <c s="6" t="s">
        <v>723</v>
      </c>
      <c s="36" t="s">
        <v>283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164</v>
      </c>
      <c s="34" t="s">
        <v>724</v>
      </c>
      <c s="35" t="s">
        <v>51</v>
      </c>
      <c s="6" t="s">
        <v>725</v>
      </c>
      <c s="36" t="s">
        <v>163</v>
      </c>
      <c s="37">
        <v>16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726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726</v>
      </c>
      <c r="E4" s="26" t="s">
        <v>727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730</v>
      </c>
      <c r="E8" s="30" t="s">
        <v>729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731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732</v>
      </c>
      <c s="35" t="s">
        <v>51</v>
      </c>
      <c s="6" t="s">
        <v>733</v>
      </c>
      <c s="36" t="s">
        <v>283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12.75">
      <c r="A11" s="35" t="s">
        <v>55</v>
      </c>
      <c r="E11" s="39" t="s">
        <v>734</v>
      </c>
    </row>
    <row r="12" spans="1:5" ht="12.75">
      <c r="A12" s="35" t="s">
        <v>57</v>
      </c>
      <c r="E12" s="40" t="s">
        <v>735</v>
      </c>
    </row>
    <row r="13" spans="1:5" ht="89.25">
      <c r="A13" t="s">
        <v>59</v>
      </c>
      <c r="E13" s="39" t="s">
        <v>736</v>
      </c>
    </row>
    <row r="14" spans="1:16" ht="12.75">
      <c r="A14" t="s">
        <v>49</v>
      </c>
      <c s="34" t="s">
        <v>27</v>
      </c>
      <c s="34" t="s">
        <v>737</v>
      </c>
      <c s="35" t="s">
        <v>51</v>
      </c>
      <c s="6" t="s">
        <v>738</v>
      </c>
      <c s="36" t="s">
        <v>283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72</v>
      </c>
      <c>
        <f>(M14*21)/100</f>
      </c>
      <c t="s">
        <v>27</v>
      </c>
    </row>
    <row r="15" spans="1:5" ht="12.75">
      <c r="A15" s="35" t="s">
        <v>55</v>
      </c>
      <c r="E15" s="39" t="s">
        <v>739</v>
      </c>
    </row>
    <row r="16" spans="1:5" ht="12.75">
      <c r="A16" s="35" t="s">
        <v>57</v>
      </c>
      <c r="E16" s="40" t="s">
        <v>735</v>
      </c>
    </row>
    <row r="17" spans="1:5" ht="102">
      <c r="A17" t="s">
        <v>59</v>
      </c>
      <c r="E17" s="39" t="s">
        <v>740</v>
      </c>
    </row>
    <row r="18" spans="1:16" ht="12.75">
      <c r="A18" t="s">
        <v>49</v>
      </c>
      <c s="34" t="s">
        <v>26</v>
      </c>
      <c s="34" t="s">
        <v>741</v>
      </c>
      <c s="35" t="s">
        <v>51</v>
      </c>
      <c s="6" t="s">
        <v>742</v>
      </c>
      <c s="36" t="s">
        <v>283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72</v>
      </c>
      <c>
        <f>(M18*21)/100</f>
      </c>
      <c t="s">
        <v>27</v>
      </c>
    </row>
    <row r="19" spans="1:5" ht="12.75">
      <c r="A19" s="35" t="s">
        <v>55</v>
      </c>
      <c r="E19" s="39" t="s">
        <v>743</v>
      </c>
    </row>
    <row r="20" spans="1:5" ht="12.75">
      <c r="A20" s="35" t="s">
        <v>57</v>
      </c>
      <c r="E20" s="40" t="s">
        <v>735</v>
      </c>
    </row>
    <row r="21" spans="1:5" ht="38.25">
      <c r="A21" t="s">
        <v>59</v>
      </c>
      <c r="E21" s="39" t="s">
        <v>744</v>
      </c>
    </row>
    <row r="22" spans="1:13" ht="12.75">
      <c r="A22" t="s">
        <v>46</v>
      </c>
      <c r="C22" s="31" t="s">
        <v>27</v>
      </c>
      <c r="E22" s="33" t="s">
        <v>745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746</v>
      </c>
      <c s="35" t="s">
        <v>51</v>
      </c>
      <c s="6" t="s">
        <v>747</v>
      </c>
      <c s="36" t="s">
        <v>283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12.75">
      <c r="A24" s="35" t="s">
        <v>55</v>
      </c>
      <c r="E24" s="39" t="s">
        <v>748</v>
      </c>
    </row>
    <row r="25" spans="1:5" ht="12.75">
      <c r="A25" s="35" t="s">
        <v>57</v>
      </c>
      <c r="E25" s="40" t="s">
        <v>735</v>
      </c>
    </row>
    <row r="26" spans="1:5" ht="89.25">
      <c r="A26" t="s">
        <v>59</v>
      </c>
      <c r="E26" s="39" t="s">
        <v>749</v>
      </c>
    </row>
    <row r="27" spans="1:16" ht="12.75">
      <c r="A27" t="s">
        <v>49</v>
      </c>
      <c s="34" t="s">
        <v>69</v>
      </c>
      <c s="34" t="s">
        <v>750</v>
      </c>
      <c s="35" t="s">
        <v>51</v>
      </c>
      <c s="6" t="s">
        <v>751</v>
      </c>
      <c s="36" t="s">
        <v>283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55</v>
      </c>
      <c r="E28" s="39" t="s">
        <v>752</v>
      </c>
    </row>
    <row r="29" spans="1:5" ht="12.75">
      <c r="A29" s="35" t="s">
        <v>57</v>
      </c>
      <c r="E29" s="40" t="s">
        <v>735</v>
      </c>
    </row>
    <row r="30" spans="1:5" ht="76.5">
      <c r="A30" t="s">
        <v>59</v>
      </c>
      <c r="E30" s="39" t="s">
        <v>753</v>
      </c>
    </row>
    <row r="31" spans="1:16" ht="12.75">
      <c r="A31" t="s">
        <v>49</v>
      </c>
      <c s="34" t="s">
        <v>74</v>
      </c>
      <c s="34" t="s">
        <v>754</v>
      </c>
      <c s="35" t="s">
        <v>51</v>
      </c>
      <c s="6" t="s">
        <v>755</v>
      </c>
      <c s="36" t="s">
        <v>65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12.75">
      <c r="A32" s="35" t="s">
        <v>55</v>
      </c>
      <c r="E32" s="39" t="s">
        <v>756</v>
      </c>
    </row>
    <row r="33" spans="1:5" ht="12.75">
      <c r="A33" s="35" t="s">
        <v>57</v>
      </c>
      <c r="E33" s="40" t="s">
        <v>757</v>
      </c>
    </row>
    <row r="34" spans="1:5" ht="25.5">
      <c r="A34" t="s">
        <v>59</v>
      </c>
      <c r="E34" s="39" t="s">
        <v>758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